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55" windowWidth="13995" windowHeight="9750" activeTab="3"/>
  </bookViews>
  <sheets>
    <sheet name="RELA.SUPERF. EQUIPO PERSONAS" sheetId="2" r:id="rId1"/>
    <sheet name="DESGLOSE SUPERFICIES" sheetId="5" r:id="rId2"/>
    <sheet name="SUP. A CONSTRUIR" sheetId="10" r:id="rId3"/>
    <sheet name="PRESUPUESTO " sheetId="8" r:id="rId4"/>
    <sheet name="Hoja1" sheetId="11" r:id="rId5"/>
    <sheet name="Hoja2" sheetId="12" r:id="rId6"/>
  </sheets>
  <calcPr calcId="145621"/>
</workbook>
</file>

<file path=xl/calcChain.xml><?xml version="1.0" encoding="utf-8"?>
<calcChain xmlns="http://schemas.openxmlformats.org/spreadsheetml/2006/main">
  <c r="C52" i="8" l="1"/>
  <c r="C61" i="8" s="1"/>
  <c r="I12" i="8"/>
  <c r="H24" i="2" l="1"/>
  <c r="H23" i="2"/>
  <c r="H22" i="2"/>
  <c r="H21" i="2"/>
  <c r="D25" i="2"/>
  <c r="C45" i="10"/>
  <c r="C44" i="10"/>
  <c r="C43" i="10"/>
  <c r="C42" i="10"/>
  <c r="C41" i="10"/>
  <c r="C37" i="10" l="1"/>
  <c r="C36" i="10"/>
  <c r="C32" i="10"/>
  <c r="B32" i="10"/>
  <c r="C31" i="10"/>
  <c r="C30" i="10"/>
  <c r="C29" i="10"/>
  <c r="C25" i="10"/>
  <c r="C24" i="10"/>
  <c r="C23" i="10"/>
  <c r="C22" i="10"/>
  <c r="C21" i="10"/>
  <c r="C20" i="10"/>
  <c r="B20" i="10"/>
  <c r="C19" i="10"/>
  <c r="B19" i="10"/>
  <c r="C18" i="10"/>
  <c r="B18" i="10"/>
  <c r="C17" i="10"/>
  <c r="B17" i="10"/>
  <c r="C16" i="10"/>
  <c r="B16" i="10"/>
  <c r="C13" i="10"/>
  <c r="C12" i="10"/>
  <c r="C11" i="10"/>
  <c r="B11" i="10"/>
  <c r="C10" i="10"/>
  <c r="B10" i="10"/>
  <c r="C9" i="10"/>
  <c r="C8" i="10"/>
  <c r="C7" i="10"/>
  <c r="C6" i="10"/>
  <c r="I23" i="5"/>
  <c r="I16" i="5"/>
  <c r="H33" i="5"/>
  <c r="E25" i="10" s="1"/>
  <c r="E33" i="5"/>
  <c r="B25" i="10" s="1"/>
  <c r="H32" i="5"/>
  <c r="E24" i="10" s="1"/>
  <c r="E32" i="5"/>
  <c r="B24" i="10" s="1"/>
  <c r="H31" i="5"/>
  <c r="I31" i="5" s="1"/>
  <c r="E31" i="5"/>
  <c r="B23" i="10" s="1"/>
  <c r="G43" i="5"/>
  <c r="I43" i="5" s="1"/>
  <c r="E43" i="5"/>
  <c r="E42" i="5"/>
  <c r="E41" i="5"/>
  <c r="E40" i="5"/>
  <c r="E39" i="5"/>
  <c r="G38" i="5"/>
  <c r="I38" i="5" s="1"/>
  <c r="E38" i="5"/>
  <c r="B37" i="10" s="1"/>
  <c r="G37" i="5"/>
  <c r="D36" i="10" s="1"/>
  <c r="E37" i="5"/>
  <c r="B36" i="10" s="1"/>
  <c r="G29" i="5"/>
  <c r="I29" i="5" s="1"/>
  <c r="E29" i="5"/>
  <c r="B31" i="10" s="1"/>
  <c r="G28" i="5"/>
  <c r="D30" i="10" s="1"/>
  <c r="E28" i="5"/>
  <c r="B30" i="10" s="1"/>
  <c r="E27" i="5"/>
  <c r="B29" i="10" s="1"/>
  <c r="G36" i="5"/>
  <c r="E36" i="5"/>
  <c r="G26" i="5"/>
  <c r="D13" i="10" s="1"/>
  <c r="E26" i="5"/>
  <c r="B13" i="10" s="1"/>
  <c r="G11" i="5"/>
  <c r="I11" i="5" s="1"/>
  <c r="E11" i="5"/>
  <c r="B21" i="10" s="1"/>
  <c r="G19" i="5"/>
  <c r="I19" i="5" s="1"/>
  <c r="G25" i="5"/>
  <c r="I25" i="5" s="1"/>
  <c r="E25" i="5"/>
  <c r="B12" i="10" s="1"/>
  <c r="G18" i="5"/>
  <c r="D9" i="10" s="1"/>
  <c r="G17" i="5"/>
  <c r="D8" i="10" s="1"/>
  <c r="E18" i="5"/>
  <c r="B9" i="10" s="1"/>
  <c r="E17" i="5"/>
  <c r="B8" i="10" s="1"/>
  <c r="G24" i="5"/>
  <c r="G15" i="5"/>
  <c r="D7" i="10" s="1"/>
  <c r="E15" i="5"/>
  <c r="B7" i="10" s="1"/>
  <c r="G14" i="5"/>
  <c r="D6" i="10" s="1"/>
  <c r="E14" i="5"/>
  <c r="B6" i="10" s="1"/>
  <c r="G12" i="5"/>
  <c r="D22" i="10" s="1"/>
  <c r="E12" i="5"/>
  <c r="B22" i="10" s="1"/>
  <c r="G10" i="5"/>
  <c r="D20" i="10" s="1"/>
  <c r="B65" i="8"/>
  <c r="I11" i="8" s="1"/>
  <c r="G9" i="5"/>
  <c r="D19" i="10" s="1"/>
  <c r="G8" i="5"/>
  <c r="D18" i="10" s="1"/>
  <c r="G7" i="5"/>
  <c r="D17" i="10" s="1"/>
  <c r="G6" i="5"/>
  <c r="D16" i="10" s="1"/>
  <c r="C47" i="8" l="1"/>
  <c r="H47" i="8" s="1"/>
  <c r="J47" i="8" s="1"/>
  <c r="C39" i="8"/>
  <c r="C54" i="8" s="1"/>
  <c r="C19" i="8"/>
  <c r="H19" i="8" s="1"/>
  <c r="C21" i="8"/>
  <c r="H21" i="8" s="1"/>
  <c r="J21" i="8" s="1"/>
  <c r="E29" i="8"/>
  <c r="H29" i="8" s="1"/>
  <c r="C18" i="8"/>
  <c r="D12" i="10"/>
  <c r="I33" i="5"/>
  <c r="I26" i="5"/>
  <c r="D10" i="10"/>
  <c r="D31" i="10"/>
  <c r="I36" i="5"/>
  <c r="E23" i="10"/>
  <c r="E28" i="8" s="1"/>
  <c r="H28" i="8" s="1"/>
  <c r="D37" i="10"/>
  <c r="D38" i="10" s="1"/>
  <c r="F38" i="10" s="1"/>
  <c r="D13" i="11" s="1"/>
  <c r="I17" i="5"/>
  <c r="I28" i="5"/>
  <c r="G13" i="5"/>
  <c r="I18" i="5"/>
  <c r="D11" i="10"/>
  <c r="D21" i="10"/>
  <c r="G22" i="5"/>
  <c r="I32" i="5"/>
  <c r="H34" i="5"/>
  <c r="E34" i="10"/>
  <c r="D46" i="2"/>
  <c r="G40" i="5" s="1"/>
  <c r="I40" i="5" s="1"/>
  <c r="D45" i="2"/>
  <c r="H45" i="2" s="1"/>
  <c r="H44" i="2"/>
  <c r="H43" i="2"/>
  <c r="H42" i="2"/>
  <c r="F30" i="2"/>
  <c r="D30" i="2"/>
  <c r="H29" i="2"/>
  <c r="H28" i="2"/>
  <c r="H27" i="2"/>
  <c r="H26" i="2"/>
  <c r="D35" i="2"/>
  <c r="F39" i="2"/>
  <c r="D33" i="2"/>
  <c r="H20" i="2"/>
  <c r="H19" i="2"/>
  <c r="H18" i="2"/>
  <c r="H17" i="2"/>
  <c r="H16" i="2"/>
  <c r="H15" i="2"/>
  <c r="H41" i="2"/>
  <c r="H36" i="2"/>
  <c r="H34" i="2"/>
  <c r="H32" i="2"/>
  <c r="H14" i="2"/>
  <c r="H13" i="2"/>
  <c r="H11" i="2"/>
  <c r="H10" i="2"/>
  <c r="H9" i="2"/>
  <c r="H8" i="2"/>
  <c r="H7" i="2"/>
  <c r="H6" i="2"/>
  <c r="I12" i="2" l="1"/>
  <c r="I5" i="2"/>
  <c r="E25" i="8"/>
  <c r="C40" i="8"/>
  <c r="C55" i="8" s="1"/>
  <c r="H54" i="8"/>
  <c r="H39" i="8"/>
  <c r="J39" i="8" s="1"/>
  <c r="C20" i="8"/>
  <c r="H20" i="8" s="1"/>
  <c r="J20" i="8" s="1"/>
  <c r="C46" i="8"/>
  <c r="H46" i="8" s="1"/>
  <c r="J46" i="8" s="1"/>
  <c r="K47" i="8" s="1"/>
  <c r="L44" i="8" s="1"/>
  <c r="H18" i="8"/>
  <c r="J18" i="8" s="1"/>
  <c r="H46" i="2"/>
  <c r="H33" i="2"/>
  <c r="D39" i="2"/>
  <c r="D40" i="2" s="1"/>
  <c r="D48" i="2" s="1"/>
  <c r="G42" i="5" s="1"/>
  <c r="I42" i="5" s="1"/>
  <c r="G30" i="5"/>
  <c r="D26" i="10"/>
  <c r="C27" i="8" s="1"/>
  <c r="C25" i="8" s="1"/>
  <c r="H35" i="2"/>
  <c r="G27" i="5"/>
  <c r="D47" i="2"/>
  <c r="D50" i="2" s="1"/>
  <c r="G39" i="5"/>
  <c r="E26" i="10"/>
  <c r="D14" i="10"/>
  <c r="F14" i="10" s="1"/>
  <c r="H49" i="2"/>
  <c r="H30" i="2"/>
  <c r="F25" i="8" l="1"/>
  <c r="I25" i="2"/>
  <c r="I30" i="2" s="1"/>
  <c r="C16" i="8"/>
  <c r="F16" i="8" s="1"/>
  <c r="H55" i="8"/>
  <c r="H40" i="8"/>
  <c r="J40" i="8" s="1"/>
  <c r="J54" i="8"/>
  <c r="D43" i="10"/>
  <c r="F26" i="10"/>
  <c r="F27" i="10" s="1"/>
  <c r="D11" i="11" s="1"/>
  <c r="D29" i="10"/>
  <c r="C38" i="8" s="1"/>
  <c r="C53" i="8" s="1"/>
  <c r="G34" i="5"/>
  <c r="I34" i="5" s="1"/>
  <c r="I27" i="5"/>
  <c r="D27" i="10"/>
  <c r="I39" i="5"/>
  <c r="I30" i="5"/>
  <c r="D32" i="10"/>
  <c r="H47" i="2"/>
  <c r="G41" i="5"/>
  <c r="I41" i="5" s="1"/>
  <c r="H48" i="2"/>
  <c r="H39" i="2"/>
  <c r="F25" i="2"/>
  <c r="C33" i="8" l="1"/>
  <c r="G44" i="5"/>
  <c r="D44" i="10"/>
  <c r="J55" i="8"/>
  <c r="H53" i="8"/>
  <c r="H38" i="8"/>
  <c r="J38" i="8" s="1"/>
  <c r="C41" i="8"/>
  <c r="D33" i="10"/>
  <c r="D34" i="10" s="1"/>
  <c r="F34" i="10" s="1"/>
  <c r="F11" i="8"/>
  <c r="H11" i="8" s="1"/>
  <c r="H25" i="2"/>
  <c r="I39" i="2" s="1"/>
  <c r="C56" i="8" l="1"/>
  <c r="H56" i="8" s="1"/>
  <c r="C36" i="8"/>
  <c r="D42" i="10"/>
  <c r="J53" i="8"/>
  <c r="F39" i="10"/>
  <c r="F33" i="10"/>
  <c r="D12" i="11" s="1"/>
  <c r="J11" i="8"/>
  <c r="J56" i="8" l="1"/>
  <c r="D45" i="10"/>
  <c r="C44" i="8"/>
  <c r="H41" i="8"/>
  <c r="J41" i="8" s="1"/>
  <c r="K41" i="8" s="1"/>
  <c r="L36" i="8" s="1"/>
  <c r="M44" i="8" s="1"/>
  <c r="J29" i="8"/>
  <c r="J28" i="8"/>
  <c r="H27" i="8"/>
  <c r="J27" i="8" s="1"/>
  <c r="J19" i="8"/>
  <c r="H51" i="8" l="1"/>
  <c r="J51" i="8" s="1"/>
  <c r="K21" i="8"/>
  <c r="L16" i="8" s="1"/>
  <c r="K29" i="8"/>
  <c r="L25" i="8" s="1"/>
  <c r="D44" i="8"/>
  <c r="F44" i="8"/>
  <c r="D36" i="8" l="1"/>
  <c r="F36" i="8"/>
  <c r="M33" i="8"/>
  <c r="F33" i="8" l="1"/>
  <c r="D33" i="8"/>
  <c r="H52" i="8" l="1"/>
  <c r="D41" i="10" s="1"/>
  <c r="D50" i="8"/>
  <c r="F50" i="8"/>
  <c r="D46" i="10" l="1"/>
  <c r="F46" i="10" s="1"/>
  <c r="J52" i="8"/>
  <c r="K57" i="8" l="1"/>
  <c r="L50" i="8" s="1"/>
  <c r="N61" i="8" s="1"/>
  <c r="F48" i="10"/>
  <c r="D14" i="11"/>
  <c r="F12" i="8"/>
  <c r="H12" i="8" s="1"/>
  <c r="J12" i="8" s="1"/>
  <c r="L12" i="8" s="1"/>
  <c r="N44" i="8" s="1"/>
  <c r="L61" i="8" l="1"/>
  <c r="N47" i="8" s="1"/>
  <c r="I9" i="5"/>
  <c r="I12" i="5"/>
  <c r="I10" i="5"/>
  <c r="I8" i="5"/>
  <c r="I7" i="5"/>
  <c r="I6" i="5"/>
  <c r="I21" i="5"/>
  <c r="I20" i="5"/>
  <c r="I15" i="5"/>
  <c r="I14" i="5"/>
  <c r="I24" i="5"/>
  <c r="H22" i="5"/>
  <c r="I22" i="5" s="1"/>
  <c r="H13" i="5"/>
  <c r="I13" i="5" s="1"/>
  <c r="G35" i="5"/>
  <c r="H35" i="5" l="1"/>
  <c r="I35" i="5" s="1"/>
  <c r="I37" i="5" l="1"/>
  <c r="I44" i="5" s="1"/>
</calcChain>
</file>

<file path=xl/sharedStrings.xml><?xml version="1.0" encoding="utf-8"?>
<sst xmlns="http://schemas.openxmlformats.org/spreadsheetml/2006/main" count="262" uniqueCount="151">
  <si>
    <t>AREAS</t>
  </si>
  <si>
    <t>AREA TOTAL TERRENO</t>
  </si>
  <si>
    <t>M2</t>
  </si>
  <si>
    <t>RELACION DE SUPERFICIES</t>
  </si>
  <si>
    <t>PLANTA BAJA</t>
  </si>
  <si>
    <t>PORCENTAJES %</t>
  </si>
  <si>
    <t>PLANTA ALTA</t>
  </si>
  <si>
    <t>TOTALES M2</t>
  </si>
  <si>
    <t>%</t>
  </si>
  <si>
    <t>Grandes sectores</t>
  </si>
  <si>
    <t>Descripción de las áreas</t>
  </si>
  <si>
    <t xml:space="preserve">Unidad </t>
  </si>
  <si>
    <t>Cantidades</t>
  </si>
  <si>
    <t>Sub total m2</t>
  </si>
  <si>
    <t>% de incidencias</t>
  </si>
  <si>
    <t>SA</t>
  </si>
  <si>
    <t>Sub total</t>
  </si>
  <si>
    <t>SP</t>
  </si>
  <si>
    <t>Sector Producción</t>
  </si>
  <si>
    <t>SSC</t>
  </si>
  <si>
    <t>Sector Administrativo Telepuerto</t>
  </si>
  <si>
    <t>pl-baja</t>
  </si>
  <si>
    <t>TOTAL</t>
  </si>
  <si>
    <t>pl-alta</t>
  </si>
  <si>
    <t>SALA DE TABLEROS, UPS, AD DC</t>
  </si>
  <si>
    <t>OPERADORES</t>
  </si>
  <si>
    <t>AREAS UTILES</t>
  </si>
  <si>
    <t>SALA DE CONDENSADORES</t>
  </si>
  <si>
    <t>AREA CIRCULACION EXTERNA</t>
  </si>
  <si>
    <t>TRANSFORMADORES</t>
  </si>
  <si>
    <r>
      <t xml:space="preserve">BAÑOS </t>
    </r>
    <r>
      <rPr>
        <b/>
        <sz val="6"/>
        <rFont val="Arial"/>
        <family val="2"/>
      </rPr>
      <t>Y COCINETA</t>
    </r>
  </si>
  <si>
    <t>SALA DE REUNIONES</t>
  </si>
  <si>
    <t>SUPERFICIE</t>
  </si>
  <si>
    <t>SUB TOTAL</t>
  </si>
  <si>
    <t>TOTAL GENERAL</t>
  </si>
  <si>
    <t>PRECIO UNITARIO $us</t>
  </si>
  <si>
    <t>AREA VERDE</t>
  </si>
  <si>
    <t>TABLA  DE SUPERFICIES  Y PRESUPUESTO PROYECTO TELEPUERTO</t>
  </si>
  <si>
    <t>AREA   SALA  TECNICA - EQUIPOS</t>
  </si>
  <si>
    <t>AREA CONSTRUIDA  EN planta baja</t>
  </si>
  <si>
    <t>ACERA EXTERIOR</t>
  </si>
  <si>
    <t>AREA TECNICA</t>
  </si>
  <si>
    <t xml:space="preserve">CIRCULACION </t>
  </si>
  <si>
    <t>AREA ADMINISTRATIVA</t>
  </si>
  <si>
    <t>TRANSFORMADOR</t>
  </si>
  <si>
    <t>PLANTA BAJA (m2)</t>
  </si>
  <si>
    <t>PLANTA ALTA  (m2)</t>
  </si>
  <si>
    <t>AREA TOTAL (m2)</t>
  </si>
  <si>
    <t>SUBTOTAL (m2)</t>
  </si>
  <si>
    <t xml:space="preserve">PB EQUIPO - PERSONAL </t>
  </si>
  <si>
    <t>CIRCULACION VERTICAL</t>
  </si>
  <si>
    <t>AREA MANIOBRAS</t>
  </si>
  <si>
    <t>RELACION SUPERFICIES - EQUIPO - PERSONAL TELEPUERTO SANTIVAÑEZ</t>
  </si>
  <si>
    <t>ANEXO .                                                                 SALA DE  ENERGIA</t>
  </si>
  <si>
    <t>ANEXO .       CI</t>
  </si>
  <si>
    <t>ANEXO .       TB</t>
  </si>
  <si>
    <t>ANEXO .       BOMBAS</t>
  </si>
  <si>
    <t>ANEXO .       CUARTO GENERADOR</t>
  </si>
  <si>
    <t>ANEXO .       HALL DISTRIBUIDOR</t>
  </si>
  <si>
    <t>MODULO DE APOYO AL FUNCIONAMIENTO           AREA TECNICA ELECTRICA</t>
  </si>
  <si>
    <t>AREA TECNICA  EN PLANTA BAJA</t>
  </si>
  <si>
    <t>AREA COMUN POR MODULO</t>
  </si>
  <si>
    <t>33 RACK EN 3 filas de 11</t>
  </si>
  <si>
    <t>SALA DE EQUIPOS - Aires</t>
  </si>
  <si>
    <t>ANEXO  SALA MONITOREO</t>
  </si>
  <si>
    <t>ANEXO  OF. JEFE ESTACION</t>
  </si>
  <si>
    <t>ANEXO  ALMACENES</t>
  </si>
  <si>
    <t>ANEXO  CAPACITACION</t>
  </si>
  <si>
    <t>INGRESO Y MOSTRADOR</t>
  </si>
  <si>
    <t>CIRCULACION</t>
  </si>
  <si>
    <t>CIRCULACION VERTICAL GRADA</t>
  </si>
  <si>
    <t>BAÑOS , DEPOSITO</t>
  </si>
  <si>
    <t>ACERA EXTERIOR MODULO</t>
  </si>
  <si>
    <t>ACERA EXTERIOR ENVOLVENTE</t>
  </si>
  <si>
    <t>AREA PARQUEOS</t>
  </si>
  <si>
    <t>TOTAL TERRENO  POR MODULO (m2)</t>
  </si>
  <si>
    <t>GENERADOR EXTERIOR Y MANIPULACION</t>
  </si>
  <si>
    <t>6 ANALISTAS</t>
  </si>
  <si>
    <t>1 JEFE</t>
  </si>
  <si>
    <t>18 PERSONAS</t>
  </si>
  <si>
    <t>PLANTA ALTA GUARDIA Y DESCANSO</t>
  </si>
  <si>
    <t>DORMITORIO , SALA DESCANSO, COCINA . DUCHA Y VESTIDORES LAVANDERIA.</t>
  </si>
  <si>
    <t>LOSA FUTURO CRECIMIENTO</t>
  </si>
  <si>
    <t>AREAS DE INTERVENCION PARQUE</t>
  </si>
  <si>
    <t>CONTROL DE INGRESO, MONITOREO, COCINA, DORMITORIO BAÑO LAV.</t>
  </si>
  <si>
    <t>ACERAS ENVOLVENTES</t>
  </si>
  <si>
    <t>INGRESO ASFALTADO</t>
  </si>
  <si>
    <t>ANTENAS 4 DE 10X10</t>
  </si>
  <si>
    <t>AREA INTERVENIDA  3 MODULOS</t>
  </si>
  <si>
    <t>AREA LIBRE -</t>
  </si>
  <si>
    <t>TOTAL  TERRENO  (m2)</t>
  </si>
  <si>
    <t>ANTENAS 50 DE 3 X3</t>
  </si>
  <si>
    <t xml:space="preserve">AREA LIBRE ANTENAS </t>
  </si>
  <si>
    <t>ASESORIAS</t>
  </si>
  <si>
    <t>$us</t>
  </si>
  <si>
    <t>ARQUITECTURA</t>
  </si>
  <si>
    <t>SISTEMA ELECTRICO</t>
  </si>
  <si>
    <t>SISTEMA SANITARIO</t>
  </si>
  <si>
    <t>CLIMATIZACION</t>
  </si>
  <si>
    <t>OF.JEFE</t>
  </si>
  <si>
    <t>Sector servicios y complementarios POR MODULO A SER CONSTRUIDO</t>
  </si>
  <si>
    <t>AREA DE INTERVENCION - AREAS LIBRES</t>
  </si>
  <si>
    <t>CALCULO DE AREAS PROYECTO TELEPUERTO SANTIVAÑEZ</t>
  </si>
  <si>
    <t>Relacion de Superficies A CONSTRUIR  TELEPUERTO SANTIVAÑEZ</t>
  </si>
  <si>
    <t>TOTAL AREA CONSTRUIDA (m2)</t>
  </si>
  <si>
    <t xml:space="preserve">AREA COMUN, AREA INTERVENCION, AREA LIBRE  </t>
  </si>
  <si>
    <t>TOTAL AREA MODULO (m2)</t>
  </si>
  <si>
    <t xml:space="preserve">AREA INTERVENCION </t>
  </si>
  <si>
    <t>SUBTOTAL AREA DE INTERVENCION (m2)</t>
  </si>
  <si>
    <t>TOTAL AREAS (m2)</t>
  </si>
  <si>
    <t>EXTRUCTURAS</t>
  </si>
  <si>
    <t>ANEXOS TALLERES , ALMACENES</t>
  </si>
  <si>
    <t>SALA DE TABLEROS, UPS, TRANSFORMADOR, GENERADOR</t>
  </si>
  <si>
    <t>GENERADOR EXTERIOR</t>
  </si>
  <si>
    <t xml:space="preserve">OFICINAS, REUNIONES, HALL </t>
  </si>
  <si>
    <t>SALA DESCANSO, DORMITORIO</t>
  </si>
  <si>
    <t>TOTAL CONSTRUCCION</t>
  </si>
  <si>
    <t>MODULO DE INTERVENCION</t>
  </si>
  <si>
    <t>PARQUEOS 10 U</t>
  </si>
  <si>
    <t>MANIOBRAS</t>
  </si>
  <si>
    <t>AREA DE INTERVENCION MODULO UNO</t>
  </si>
  <si>
    <t>VIA INGRESO ASFALTADO</t>
  </si>
  <si>
    <t xml:space="preserve">ACERA VIA INGRESO </t>
  </si>
  <si>
    <t>PREPARACION TERRENO</t>
  </si>
  <si>
    <t>INTERVENCION GENERAL</t>
  </si>
  <si>
    <t xml:space="preserve">AREA LIBRE ENVOLVENTE </t>
  </si>
  <si>
    <t>PARQUEOS 3 MODULOS</t>
  </si>
  <si>
    <t>MANIOBRAS 3 MODULOS</t>
  </si>
  <si>
    <t>AREA VERDE 3 MODULOS</t>
  </si>
  <si>
    <t>ACERA EXTERIOR 3 MODULOS</t>
  </si>
  <si>
    <t>DESCRIPCION</t>
  </si>
  <si>
    <t>DOS PLANTAS</t>
  </si>
  <si>
    <t>CANTIDAD</t>
  </si>
  <si>
    <t>OBSERVACIONES</t>
  </si>
  <si>
    <t>UNIDAD</t>
  </si>
  <si>
    <t>UBICACIÓN</t>
  </si>
  <si>
    <t xml:space="preserve">TELEPUERTO </t>
  </si>
  <si>
    <t>AREAS COMUNES, Parqueos, Maniobras , verdes, circulacion</t>
  </si>
  <si>
    <t>m2</t>
  </si>
  <si>
    <t>Latitud: 17° 33' 21,60" S</t>
  </si>
  <si>
    <t>Longitud: 66° 15' 4,02" O</t>
  </si>
  <si>
    <t xml:space="preserve">1 TABLERO PRINCIPAL,2 UPS, 2 RECTIFICADORES, 2 BATERIAS. 2 Tab.Distruib UPS. 2  Tab. Distrib. Rectf. </t>
  </si>
  <si>
    <t>ANEXO  TALLER DE PRUEBAS</t>
  </si>
  <si>
    <t>TOTAL AREA DE INTERVENCION (m2)</t>
  </si>
  <si>
    <t>DISEÑO Y CONSTRUCCION</t>
  </si>
  <si>
    <t xml:space="preserve">DISEÑO </t>
  </si>
  <si>
    <t>VIAS DE ACCESO Y ACERAS SOLO MODULO</t>
  </si>
  <si>
    <t>VIAS DE ACCESO Y ACERAS PREDIO EXSISTENTE</t>
  </si>
  <si>
    <t xml:space="preserve"> MODULO UNO</t>
  </si>
  <si>
    <t>PARQUE INDUSTRIAL SALTIVAÑEZ                           PROYECTO TELEPUERTO</t>
  </si>
  <si>
    <t xml:space="preserve"> TOTAL MODULOS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</si>
</sst>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-* #,##0.00\ _€_-;\-* #,##0.00\ _€_-;_-* &quot;-&quot;??\ _€_-;_-@_-"/>
    <numFmt numFmtId="166" formatCode="[$$-409]#,##0.00"/>
  </numFmts>
  <fonts count="1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color rgb="FFC00000"/>
      <name val="Arial"/>
      <family val="2"/>
    </font>
    <font>
      <b/>
      <sz val="8"/>
      <name val="Arial"/>
      <family val="2"/>
    </font>
    <font>
      <b/>
      <sz val="10"/>
      <color rgb="FFFF0000"/>
      <name val="Arial"/>
      <family val="2"/>
    </font>
    <font>
      <b/>
      <sz val="6"/>
      <name val="Times New Roman"/>
      <family val="1"/>
    </font>
    <font>
      <b/>
      <sz val="6"/>
      <name val="Arial"/>
      <family val="2"/>
    </font>
    <font>
      <sz val="6"/>
      <name val="Arial"/>
      <family val="2"/>
    </font>
    <font>
      <b/>
      <sz val="8"/>
      <color rgb="FFFF0000"/>
      <name val="Arial"/>
      <family val="2"/>
    </font>
    <font>
      <b/>
      <sz val="6"/>
      <color rgb="FFFF0000"/>
      <name val="Arial"/>
      <family val="2"/>
    </font>
    <font>
      <b/>
      <sz val="6"/>
      <name val="Cambria"/>
      <family val="1"/>
      <scheme val="major"/>
    </font>
    <font>
      <sz val="10"/>
      <color theme="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164" fontId="8" fillId="0" borderId="0" applyFont="0" applyFill="0" applyBorder="0" applyAlignment="0" applyProtection="0"/>
    <xf numFmtId="0" fontId="2" fillId="0" borderId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7" fillId="0" borderId="0"/>
    <xf numFmtId="0" fontId="7" fillId="0" borderId="0"/>
    <xf numFmtId="0" fontId="2" fillId="0" borderId="0"/>
  </cellStyleXfs>
  <cellXfs count="236">
    <xf numFmtId="0" fontId="0" fillId="0" borderId="0" xfId="0"/>
    <xf numFmtId="164" fontId="4" fillId="0" borderId="0" xfId="1" applyFont="1" applyBorder="1"/>
    <xf numFmtId="164" fontId="0" fillId="0" borderId="0" xfId="1" applyFont="1"/>
    <xf numFmtId="164" fontId="4" fillId="0" borderId="7" xfId="1" applyFont="1" applyBorder="1"/>
    <xf numFmtId="164" fontId="0" fillId="0" borderId="0" xfId="1" applyFont="1" applyBorder="1"/>
    <xf numFmtId="164" fontId="4" fillId="0" borderId="3" xfId="1" applyFont="1" applyBorder="1"/>
    <xf numFmtId="164" fontId="4" fillId="0" borderId="5" xfId="1" applyFont="1" applyBorder="1"/>
    <xf numFmtId="164" fontId="5" fillId="0" borderId="0" xfId="1" applyFont="1" applyBorder="1" applyAlignment="1">
      <alignment horizontal="center"/>
    </xf>
    <xf numFmtId="164" fontId="4" fillId="0" borderId="2" xfId="1" applyFont="1" applyBorder="1"/>
    <xf numFmtId="164" fontId="7" fillId="0" borderId="0" xfId="1" applyFont="1"/>
    <xf numFmtId="164" fontId="4" fillId="0" borderId="0" xfId="1" applyFont="1"/>
    <xf numFmtId="164" fontId="7" fillId="0" borderId="0" xfId="1" applyFont="1" applyBorder="1"/>
    <xf numFmtId="164" fontId="7" fillId="3" borderId="2" xfId="1" applyFont="1" applyFill="1" applyBorder="1"/>
    <xf numFmtId="164" fontId="7" fillId="0" borderId="0" xfId="1" applyFont="1" applyFill="1" applyBorder="1"/>
    <xf numFmtId="164" fontId="7" fillId="0" borderId="5" xfId="1" applyFont="1" applyBorder="1"/>
    <xf numFmtId="164" fontId="4" fillId="2" borderId="9" xfId="1" applyFont="1" applyFill="1" applyBorder="1" applyAlignment="1">
      <alignment horizontal="center" vertical="center" wrapText="1"/>
    </xf>
    <xf numFmtId="164" fontId="4" fillId="2" borderId="10" xfId="1" applyFont="1" applyFill="1" applyBorder="1" applyAlignment="1">
      <alignment horizontal="center" vertical="center" wrapText="1"/>
    </xf>
    <xf numFmtId="164" fontId="4" fillId="2" borderId="11" xfId="1" applyFont="1" applyFill="1" applyBorder="1" applyAlignment="1">
      <alignment horizontal="center" vertical="center" wrapText="1"/>
    </xf>
    <xf numFmtId="164" fontId="4" fillId="3" borderId="2" xfId="1" applyFont="1" applyFill="1" applyBorder="1"/>
    <xf numFmtId="164" fontId="0" fillId="0" borderId="6" xfId="1" applyFont="1" applyBorder="1"/>
    <xf numFmtId="164" fontId="0" fillId="0" borderId="12" xfId="1" applyFont="1" applyBorder="1"/>
    <xf numFmtId="164" fontId="0" fillId="0" borderId="0" xfId="1" applyFont="1" applyBorder="1" applyAlignment="1">
      <alignment wrapText="1"/>
    </xf>
    <xf numFmtId="164" fontId="0" fillId="0" borderId="13" xfId="1" applyFont="1" applyBorder="1" applyAlignment="1">
      <alignment wrapText="1"/>
    </xf>
    <xf numFmtId="164" fontId="10" fillId="0" borderId="5" xfId="1" applyFont="1" applyBorder="1" applyAlignment="1">
      <alignment horizontal="center" vertical="top" wrapText="1"/>
    </xf>
    <xf numFmtId="164" fontId="10" fillId="0" borderId="17" xfId="1" applyFont="1" applyBorder="1" applyAlignment="1">
      <alignment vertical="top" wrapText="1"/>
    </xf>
    <xf numFmtId="164" fontId="10" fillId="4" borderId="15" xfId="1" applyFont="1" applyFill="1" applyBorder="1" applyAlignment="1">
      <alignment vertical="top" wrapText="1"/>
    </xf>
    <xf numFmtId="164" fontId="13" fillId="4" borderId="15" xfId="1" applyFont="1" applyFill="1" applyBorder="1" applyAlignment="1">
      <alignment vertical="top" wrapText="1"/>
    </xf>
    <xf numFmtId="164" fontId="16" fillId="4" borderId="15" xfId="1" applyFont="1" applyFill="1" applyBorder="1" applyAlignment="1">
      <alignment horizontal="center" vertical="top" wrapText="1"/>
    </xf>
    <xf numFmtId="164" fontId="0" fillId="0" borderId="0" xfId="1" applyFont="1" applyAlignment="1">
      <alignment wrapText="1"/>
    </xf>
    <xf numFmtId="164" fontId="0" fillId="0" borderId="0" xfId="1" applyFont="1" applyFill="1"/>
    <xf numFmtId="164" fontId="4" fillId="0" borderId="0" xfId="1" applyFont="1" applyFill="1" applyBorder="1"/>
    <xf numFmtId="164" fontId="4" fillId="0" borderId="0" xfId="1" applyFont="1" applyFill="1"/>
    <xf numFmtId="164" fontId="7" fillId="0" borderId="0" xfId="1" applyFont="1" applyFill="1"/>
    <xf numFmtId="164" fontId="0" fillId="0" borderId="0" xfId="1" applyFont="1" applyFill="1" applyBorder="1"/>
    <xf numFmtId="164" fontId="0" fillId="0" borderId="7" xfId="1" applyFont="1" applyBorder="1"/>
    <xf numFmtId="164" fontId="0" fillId="0" borderId="13" xfId="1" applyFont="1" applyBorder="1"/>
    <xf numFmtId="164" fontId="7" fillId="0" borderId="19" xfId="1" applyFont="1" applyBorder="1"/>
    <xf numFmtId="164" fontId="0" fillId="0" borderId="19" xfId="1" applyFont="1" applyBorder="1"/>
    <xf numFmtId="164" fontId="4" fillId="0" borderId="19" xfId="1" applyFont="1" applyBorder="1"/>
    <xf numFmtId="164" fontId="4" fillId="0" borderId="19" xfId="1" applyFont="1" applyFill="1" applyBorder="1"/>
    <xf numFmtId="164" fontId="0" fillId="0" borderId="15" xfId="1" applyFont="1" applyBorder="1"/>
    <xf numFmtId="164" fontId="7" fillId="0" borderId="2" xfId="1" applyFont="1" applyFill="1" applyBorder="1"/>
    <xf numFmtId="164" fontId="7" fillId="0" borderId="2" xfId="1" applyFont="1" applyBorder="1"/>
    <xf numFmtId="0" fontId="7" fillId="0" borderId="0" xfId="1" applyNumberFormat="1" applyFont="1" applyFill="1" applyBorder="1" applyAlignment="1">
      <alignment wrapText="1"/>
    </xf>
    <xf numFmtId="164" fontId="7" fillId="0" borderId="7" xfId="1" applyFont="1" applyBorder="1"/>
    <xf numFmtId="164" fontId="7" fillId="0" borderId="12" xfId="1" applyFont="1" applyFill="1" applyBorder="1"/>
    <xf numFmtId="164" fontId="0" fillId="0" borderId="13" xfId="1" applyFont="1" applyFill="1" applyBorder="1"/>
    <xf numFmtId="0" fontId="7" fillId="0" borderId="12" xfId="1" applyNumberFormat="1" applyFont="1" applyFill="1" applyBorder="1" applyAlignment="1">
      <alignment wrapText="1"/>
    </xf>
    <xf numFmtId="164" fontId="7" fillId="0" borderId="18" xfId="1" applyFont="1" applyFill="1" applyBorder="1"/>
    <xf numFmtId="164" fontId="7" fillId="0" borderId="19" xfId="1" applyFont="1" applyFill="1" applyBorder="1"/>
    <xf numFmtId="164" fontId="0" fillId="0" borderId="19" xfId="1" applyFont="1" applyFill="1" applyBorder="1"/>
    <xf numFmtId="164" fontId="0" fillId="0" borderId="15" xfId="1" applyFont="1" applyFill="1" applyBorder="1"/>
    <xf numFmtId="0" fontId="7" fillId="0" borderId="18" xfId="1" applyNumberFormat="1" applyFont="1" applyFill="1" applyBorder="1" applyAlignment="1">
      <alignment wrapText="1"/>
    </xf>
    <xf numFmtId="164" fontId="4" fillId="3" borderId="3" xfId="1" applyFont="1" applyFill="1" applyBorder="1"/>
    <xf numFmtId="164" fontId="0" fillId="0" borderId="7" xfId="1" applyFont="1" applyFill="1" applyBorder="1"/>
    <xf numFmtId="164" fontId="0" fillId="3" borderId="5" xfId="1" applyFont="1" applyFill="1" applyBorder="1"/>
    <xf numFmtId="164" fontId="0" fillId="0" borderId="4" xfId="1" applyFont="1" applyBorder="1"/>
    <xf numFmtId="164" fontId="6" fillId="0" borderId="0" xfId="1" applyFont="1" applyFill="1" applyBorder="1" applyAlignment="1">
      <alignment vertical="center"/>
    </xf>
    <xf numFmtId="164" fontId="7" fillId="0" borderId="4" xfId="1" applyFont="1" applyFill="1" applyBorder="1"/>
    <xf numFmtId="164" fontId="10" fillId="0" borderId="8" xfId="1" applyFont="1" applyBorder="1" applyAlignment="1">
      <alignment horizontal="center" vertical="top" wrapText="1"/>
    </xf>
    <xf numFmtId="164" fontId="0" fillId="0" borderId="20" xfId="1" applyFont="1" applyBorder="1"/>
    <xf numFmtId="0" fontId="2" fillId="0" borderId="0" xfId="9"/>
    <xf numFmtId="164" fontId="2" fillId="0" borderId="0" xfId="5" applyFont="1" applyBorder="1" applyAlignment="1">
      <alignment wrapText="1"/>
    </xf>
    <xf numFmtId="164" fontId="10" fillId="0" borderId="2" xfId="5" applyFont="1" applyFill="1" applyBorder="1" applyAlignment="1">
      <alignment horizontal="center" vertical="center" wrapText="1"/>
    </xf>
    <xf numFmtId="164" fontId="10" fillId="0" borderId="5" xfId="5" applyFont="1" applyFill="1" applyBorder="1" applyAlignment="1">
      <alignment vertical="center" wrapText="1"/>
    </xf>
    <xf numFmtId="164" fontId="10" fillId="0" borderId="5" xfId="5" applyFont="1" applyFill="1" applyBorder="1" applyAlignment="1">
      <alignment horizontal="center" vertical="center" wrapText="1"/>
    </xf>
    <xf numFmtId="164" fontId="2" fillId="0" borderId="0" xfId="5" applyFont="1" applyFill="1"/>
    <xf numFmtId="164" fontId="10" fillId="0" borderId="31" xfId="5" applyFont="1" applyBorder="1" applyAlignment="1">
      <alignment vertical="top" wrapText="1"/>
    </xf>
    <xf numFmtId="164" fontId="3" fillId="0" borderId="20" xfId="5" applyFont="1" applyBorder="1" applyAlignment="1">
      <alignment vertical="top" wrapText="1"/>
    </xf>
    <xf numFmtId="164" fontId="3" fillId="0" borderId="29" xfId="5" applyFont="1" applyBorder="1" applyAlignment="1">
      <alignment vertical="top" wrapText="1"/>
    </xf>
    <xf numFmtId="164" fontId="10" fillId="0" borderId="10" xfId="5" applyFont="1" applyBorder="1" applyAlignment="1">
      <alignment horizontal="right" vertical="top" wrapText="1"/>
    </xf>
    <xf numFmtId="164" fontId="3" fillId="0" borderId="11" xfId="5" applyFont="1" applyBorder="1" applyAlignment="1">
      <alignment vertical="top" wrapText="1"/>
    </xf>
    <xf numFmtId="164" fontId="4" fillId="0" borderId="2" xfId="5" applyFont="1" applyBorder="1" applyAlignment="1">
      <alignment vertical="top" wrapText="1"/>
    </xf>
    <xf numFmtId="164" fontId="10" fillId="6" borderId="31" xfId="5" applyFont="1" applyFill="1" applyBorder="1" applyAlignment="1">
      <alignment horizontal="center" vertical="top" wrapText="1"/>
    </xf>
    <xf numFmtId="164" fontId="3" fillId="0" borderId="31" xfId="5" applyFont="1" applyBorder="1" applyAlignment="1">
      <alignment vertical="top" wrapText="1"/>
    </xf>
    <xf numFmtId="164" fontId="3" fillId="6" borderId="20" xfId="5" applyFont="1" applyFill="1" applyBorder="1" applyAlignment="1">
      <alignment vertical="top" wrapText="1"/>
    </xf>
    <xf numFmtId="164" fontId="3" fillId="0" borderId="32" xfId="5" applyFont="1" applyBorder="1" applyAlignment="1">
      <alignment vertical="top" wrapText="1"/>
    </xf>
    <xf numFmtId="164" fontId="10" fillId="7" borderId="10" xfId="5" applyFont="1" applyFill="1" applyBorder="1" applyAlignment="1">
      <alignment horizontal="right" vertical="top" wrapText="1"/>
    </xf>
    <xf numFmtId="164" fontId="3" fillId="7" borderId="11" xfId="5" applyFont="1" applyFill="1" applyBorder="1" applyAlignment="1">
      <alignment vertical="top" wrapText="1"/>
    </xf>
    <xf numFmtId="164" fontId="11" fillId="0" borderId="16" xfId="1" applyFont="1" applyBorder="1" applyAlignment="1">
      <alignment horizontal="center" vertical="center"/>
    </xf>
    <xf numFmtId="164" fontId="10" fillId="0" borderId="12" xfId="1" applyFont="1" applyBorder="1" applyAlignment="1">
      <alignment horizontal="center" vertical="top" wrapText="1"/>
    </xf>
    <xf numFmtId="164" fontId="15" fillId="0" borderId="16" xfId="1" applyFont="1" applyBorder="1" applyAlignment="1">
      <alignment horizontal="center" vertical="center" wrapText="1"/>
    </xf>
    <xf numFmtId="164" fontId="10" fillId="0" borderId="14" xfId="1" applyFont="1" applyBorder="1" applyAlignment="1">
      <alignment horizontal="center" vertical="top" wrapText="1"/>
    </xf>
    <xf numFmtId="164" fontId="0" fillId="0" borderId="0" xfId="5" applyFont="1"/>
    <xf numFmtId="164" fontId="1" fillId="0" borderId="0" xfId="5" applyFont="1" applyBorder="1" applyAlignment="1">
      <alignment wrapText="1"/>
    </xf>
    <xf numFmtId="164" fontId="1" fillId="0" borderId="0" xfId="5" applyFont="1" applyFill="1"/>
    <xf numFmtId="164" fontId="10" fillId="0" borderId="21" xfId="5" applyFont="1" applyBorder="1" applyAlignment="1">
      <alignment vertical="top" wrapText="1"/>
    </xf>
    <xf numFmtId="164" fontId="10" fillId="0" borderId="22" xfId="5" applyFont="1" applyBorder="1" applyAlignment="1">
      <alignment vertical="top" wrapText="1"/>
    </xf>
    <xf numFmtId="164" fontId="0" fillId="0" borderId="0" xfId="5" applyFont="1" applyFill="1"/>
    <xf numFmtId="164" fontId="3" fillId="0" borderId="24" xfId="5" applyFont="1" applyBorder="1" applyAlignment="1">
      <alignment vertical="top" wrapText="1"/>
    </xf>
    <xf numFmtId="164" fontId="3" fillId="0" borderId="30" xfId="5" applyFont="1" applyBorder="1" applyAlignment="1">
      <alignment vertical="top" wrapText="1"/>
    </xf>
    <xf numFmtId="164" fontId="10" fillId="0" borderId="11" xfId="5" applyFont="1" applyBorder="1" applyAlignment="1">
      <alignment vertical="top" wrapText="1"/>
    </xf>
    <xf numFmtId="164" fontId="10" fillId="7" borderId="35" xfId="5" applyFont="1" applyFill="1" applyBorder="1" applyAlignment="1">
      <alignment vertical="top" wrapText="1"/>
    </xf>
    <xf numFmtId="164" fontId="3" fillId="0" borderId="21" xfId="5" applyFont="1" applyBorder="1" applyAlignment="1">
      <alignment vertical="top" wrapText="1"/>
    </xf>
    <xf numFmtId="164" fontId="3" fillId="0" borderId="22" xfId="5" applyFont="1" applyBorder="1" applyAlignment="1">
      <alignment vertical="top" wrapText="1"/>
    </xf>
    <xf numFmtId="164" fontId="3" fillId="6" borderId="25" xfId="5" applyFont="1" applyFill="1" applyBorder="1" applyAlignment="1">
      <alignment vertical="top" wrapText="1"/>
    </xf>
    <xf numFmtId="164" fontId="10" fillId="7" borderId="11" xfId="5" applyFont="1" applyFill="1" applyBorder="1" applyAlignment="1">
      <alignment vertical="top" wrapText="1"/>
    </xf>
    <xf numFmtId="164" fontId="3" fillId="0" borderId="36" xfId="5" applyFont="1" applyBorder="1" applyAlignment="1">
      <alignment vertical="top" wrapText="1"/>
    </xf>
    <xf numFmtId="164" fontId="4" fillId="7" borderId="35" xfId="5" applyFont="1" applyFill="1" applyBorder="1" applyAlignment="1">
      <alignment vertical="top" wrapText="1"/>
    </xf>
    <xf numFmtId="164" fontId="10" fillId="0" borderId="36" xfId="5" applyFont="1" applyBorder="1" applyAlignment="1">
      <alignment vertical="top" wrapText="1"/>
    </xf>
    <xf numFmtId="164" fontId="3" fillId="0" borderId="27" xfId="5" applyFont="1" applyBorder="1" applyAlignment="1">
      <alignment vertical="top" wrapText="1"/>
    </xf>
    <xf numFmtId="164" fontId="3" fillId="0" borderId="28" xfId="5" applyFont="1" applyBorder="1" applyAlignment="1">
      <alignment vertical="top" wrapText="1"/>
    </xf>
    <xf numFmtId="164" fontId="10" fillId="6" borderId="23" xfId="5" applyFont="1" applyFill="1" applyBorder="1" applyAlignment="1">
      <alignment horizontal="center" vertical="top" wrapText="1"/>
    </xf>
    <xf numFmtId="164" fontId="3" fillId="8" borderId="25" xfId="5" applyFont="1" applyFill="1" applyBorder="1" applyAlignment="1">
      <alignment vertical="top" wrapText="1"/>
    </xf>
    <xf numFmtId="164" fontId="10" fillId="9" borderId="33" xfId="5" applyFont="1" applyFill="1" applyBorder="1" applyAlignment="1">
      <alignment horizontal="center" vertical="top" wrapText="1"/>
    </xf>
    <xf numFmtId="164" fontId="3" fillId="9" borderId="25" xfId="5" applyFont="1" applyFill="1" applyBorder="1" applyAlignment="1">
      <alignment vertical="top" wrapText="1"/>
    </xf>
    <xf numFmtId="164" fontId="3" fillId="9" borderId="34" xfId="5" applyFont="1" applyFill="1" applyBorder="1" applyAlignment="1">
      <alignment vertical="top" wrapText="1"/>
    </xf>
    <xf numFmtId="164" fontId="3" fillId="8" borderId="26" xfId="5" applyFont="1" applyFill="1" applyBorder="1" applyAlignment="1">
      <alignment vertical="top" wrapText="1"/>
    </xf>
    <xf numFmtId="164" fontId="10" fillId="10" borderId="33" xfId="5" applyFont="1" applyFill="1" applyBorder="1" applyAlignment="1">
      <alignment horizontal="center" vertical="top" wrapText="1"/>
    </xf>
    <xf numFmtId="164" fontId="3" fillId="10" borderId="25" xfId="5" applyFont="1" applyFill="1" applyBorder="1" applyAlignment="1">
      <alignment vertical="top" wrapText="1"/>
    </xf>
    <xf numFmtId="164" fontId="10" fillId="10" borderId="23" xfId="5" applyFont="1" applyFill="1" applyBorder="1" applyAlignment="1">
      <alignment horizontal="center" vertical="top" wrapText="1"/>
    </xf>
    <xf numFmtId="164" fontId="3" fillId="10" borderId="20" xfId="5" applyFont="1" applyFill="1" applyBorder="1" applyAlignment="1">
      <alignment vertical="top" wrapText="1"/>
    </xf>
    <xf numFmtId="164" fontId="0" fillId="0" borderId="2" xfId="1" applyFont="1" applyBorder="1"/>
    <xf numFmtId="164" fontId="10" fillId="0" borderId="8" xfId="1" applyFont="1" applyBorder="1" applyAlignment="1">
      <alignment vertical="top" wrapText="1"/>
    </xf>
    <xf numFmtId="164" fontId="14" fillId="0" borderId="20" xfId="1" applyFont="1" applyBorder="1" applyAlignment="1">
      <alignment vertical="top" wrapText="1"/>
    </xf>
    <xf numFmtId="164" fontId="12" fillId="0" borderId="33" xfId="1" applyFont="1" applyBorder="1" applyAlignment="1">
      <alignment horizontal="left" vertical="top" wrapText="1"/>
    </xf>
    <xf numFmtId="164" fontId="14" fillId="0" borderId="21" xfId="1" applyFont="1" applyBorder="1" applyAlignment="1">
      <alignment vertical="top" wrapText="1"/>
    </xf>
    <xf numFmtId="164" fontId="14" fillId="0" borderId="22" xfId="1" applyFont="1" applyBorder="1" applyAlignment="1">
      <alignment horizontal="center" vertical="top" wrapText="1"/>
    </xf>
    <xf numFmtId="164" fontId="12" fillId="0" borderId="25" xfId="1" applyFont="1" applyBorder="1" applyAlignment="1">
      <alignment horizontal="left" vertical="top" wrapText="1"/>
    </xf>
    <xf numFmtId="164" fontId="14" fillId="0" borderId="24" xfId="1" applyFont="1" applyBorder="1" applyAlignment="1">
      <alignment horizontal="center" vertical="top" wrapText="1"/>
    </xf>
    <xf numFmtId="164" fontId="14" fillId="0" borderId="27" xfId="1" applyFont="1" applyBorder="1" applyAlignment="1">
      <alignment vertical="top" wrapText="1"/>
    </xf>
    <xf numFmtId="164" fontId="14" fillId="0" borderId="28" xfId="1" applyFont="1" applyBorder="1" applyAlignment="1">
      <alignment horizontal="center" vertical="top" wrapText="1"/>
    </xf>
    <xf numFmtId="164" fontId="13" fillId="0" borderId="25" xfId="1" applyFont="1" applyBorder="1" applyAlignment="1">
      <alignment horizontal="left" vertical="top" wrapText="1"/>
    </xf>
    <xf numFmtId="164" fontId="3" fillId="8" borderId="20" xfId="5" applyFont="1" applyFill="1" applyBorder="1" applyAlignment="1">
      <alignment vertical="top" wrapText="1"/>
    </xf>
    <xf numFmtId="164" fontId="10" fillId="4" borderId="13" xfId="1" applyFont="1" applyFill="1" applyBorder="1" applyAlignment="1">
      <alignment vertical="top" wrapText="1"/>
    </xf>
    <xf numFmtId="164" fontId="13" fillId="4" borderId="13" xfId="1" applyFont="1" applyFill="1" applyBorder="1" applyAlignment="1">
      <alignment vertical="top" wrapText="1"/>
    </xf>
    <xf numFmtId="164" fontId="16" fillId="4" borderId="13" xfId="1" applyFont="1" applyFill="1" applyBorder="1" applyAlignment="1">
      <alignment horizontal="center" vertical="top" wrapText="1"/>
    </xf>
    <xf numFmtId="164" fontId="14" fillId="0" borderId="20" xfId="1" applyFont="1" applyBorder="1" applyAlignment="1">
      <alignment horizontal="left" vertical="top" wrapText="1"/>
    </xf>
    <xf numFmtId="164" fontId="13" fillId="0" borderId="33" xfId="1" applyFont="1" applyBorder="1" applyAlignment="1">
      <alignment horizontal="left" vertical="top" wrapText="1"/>
    </xf>
    <xf numFmtId="164" fontId="14" fillId="0" borderId="21" xfId="1" applyFont="1" applyBorder="1" applyAlignment="1">
      <alignment horizontal="left" vertical="top" wrapText="1"/>
    </xf>
    <xf numFmtId="164" fontId="13" fillId="0" borderId="26" xfId="1" applyFont="1" applyBorder="1" applyAlignment="1">
      <alignment horizontal="left" vertical="top" wrapText="1"/>
    </xf>
    <xf numFmtId="164" fontId="14" fillId="0" borderId="25" xfId="1" applyFont="1" applyBorder="1" applyAlignment="1">
      <alignment horizontal="left" vertical="top" wrapText="1"/>
    </xf>
    <xf numFmtId="164" fontId="3" fillId="0" borderId="20" xfId="5" applyFont="1" applyFill="1" applyBorder="1" applyAlignment="1">
      <alignment vertical="top" wrapText="1"/>
    </xf>
    <xf numFmtId="164" fontId="3" fillId="8" borderId="27" xfId="5" applyFont="1" applyFill="1" applyBorder="1" applyAlignment="1">
      <alignment vertical="top" wrapText="1"/>
    </xf>
    <xf numFmtId="164" fontId="14" fillId="0" borderId="20" xfId="1" applyFont="1" applyFill="1" applyBorder="1" applyAlignment="1">
      <alignment vertical="top" wrapText="1"/>
    </xf>
    <xf numFmtId="164" fontId="14" fillId="0" borderId="21" xfId="1" applyFont="1" applyFill="1" applyBorder="1" applyAlignment="1">
      <alignment vertical="top" wrapText="1"/>
    </xf>
    <xf numFmtId="164" fontId="14" fillId="0" borderId="27" xfId="1" applyFont="1" applyFill="1" applyBorder="1" applyAlignment="1">
      <alignment vertical="top" wrapText="1"/>
    </xf>
    <xf numFmtId="164" fontId="15" fillId="0" borderId="13" xfId="1" applyFont="1" applyBorder="1" applyAlignment="1">
      <alignment horizontal="center" vertical="center" wrapText="1"/>
    </xf>
    <xf numFmtId="164" fontId="17" fillId="0" borderId="25" xfId="1" applyFont="1" applyBorder="1" applyAlignment="1">
      <alignment horizontal="left" vertical="top" wrapText="1"/>
    </xf>
    <xf numFmtId="164" fontId="14" fillId="5" borderId="21" xfId="1" applyFont="1" applyFill="1" applyBorder="1" applyAlignment="1">
      <alignment vertical="top" wrapText="1"/>
    </xf>
    <xf numFmtId="164" fontId="14" fillId="5" borderId="20" xfId="1" applyFont="1" applyFill="1" applyBorder="1" applyAlignment="1">
      <alignment vertical="top" wrapText="1"/>
    </xf>
    <xf numFmtId="164" fontId="14" fillId="8" borderId="21" xfId="1" applyFont="1" applyFill="1" applyBorder="1" applyAlignment="1">
      <alignment vertical="top" wrapText="1"/>
    </xf>
    <xf numFmtId="164" fontId="14" fillId="8" borderId="20" xfId="1" applyFont="1" applyFill="1" applyBorder="1" applyAlignment="1">
      <alignment vertical="top" wrapText="1"/>
    </xf>
    <xf numFmtId="164" fontId="10" fillId="10" borderId="31" xfId="5" applyFont="1" applyFill="1" applyBorder="1" applyAlignment="1">
      <alignment horizontal="center" vertical="top" wrapText="1"/>
    </xf>
    <xf numFmtId="164" fontId="10" fillId="12" borderId="31" xfId="5" applyFont="1" applyFill="1" applyBorder="1" applyAlignment="1">
      <alignment horizontal="center" vertical="top" wrapText="1"/>
    </xf>
    <xf numFmtId="164" fontId="3" fillId="12" borderId="20" xfId="5" applyFont="1" applyFill="1" applyBorder="1" applyAlignment="1">
      <alignment vertical="top" wrapText="1"/>
    </xf>
    <xf numFmtId="164" fontId="4" fillId="0" borderId="12" xfId="1" applyFont="1" applyBorder="1"/>
    <xf numFmtId="0" fontId="7" fillId="0" borderId="20" xfId="0" applyFont="1" applyBorder="1" applyAlignment="1">
      <alignment horizontal="center"/>
    </xf>
    <xf numFmtId="0" fontId="7" fillId="0" borderId="33" xfId="0" applyFont="1" applyBorder="1"/>
    <xf numFmtId="0" fontId="7" fillId="0" borderId="21" xfId="0" applyFont="1" applyBorder="1" applyAlignment="1">
      <alignment horizontal="center"/>
    </xf>
    <xf numFmtId="164" fontId="0" fillId="0" borderId="21" xfId="1" applyFont="1" applyBorder="1"/>
    <xf numFmtId="0" fontId="0" fillId="0" borderId="22" xfId="0" applyBorder="1"/>
    <xf numFmtId="0" fontId="7" fillId="0" borderId="25" xfId="0" applyFont="1" applyBorder="1" applyAlignment="1">
      <alignment wrapText="1"/>
    </xf>
    <xf numFmtId="0" fontId="7" fillId="0" borderId="24" xfId="0" applyFont="1" applyBorder="1" applyAlignment="1">
      <alignment wrapText="1"/>
    </xf>
    <xf numFmtId="0" fontId="7" fillId="0" borderId="26" xfId="0" applyFont="1" applyBorder="1" applyAlignment="1">
      <alignment wrapText="1"/>
    </xf>
    <xf numFmtId="0" fontId="7" fillId="0" borderId="27" xfId="0" applyFont="1" applyBorder="1" applyAlignment="1">
      <alignment horizontal="center"/>
    </xf>
    <xf numFmtId="164" fontId="0" fillId="0" borderId="27" xfId="1" applyFont="1" applyBorder="1"/>
    <xf numFmtId="0" fontId="7" fillId="0" borderId="28" xfId="0" applyFont="1" applyBorder="1" applyAlignment="1">
      <alignment wrapText="1"/>
    </xf>
    <xf numFmtId="0" fontId="18" fillId="13" borderId="38" xfId="0" applyFont="1" applyFill="1" applyBorder="1" applyAlignment="1">
      <alignment horizontal="center" vertical="center"/>
    </xf>
    <xf numFmtId="0" fontId="18" fillId="13" borderId="39" xfId="0" applyFont="1" applyFill="1" applyBorder="1" applyAlignment="1">
      <alignment horizontal="center" vertical="center"/>
    </xf>
    <xf numFmtId="0" fontId="18" fillId="13" borderId="40" xfId="0" applyFont="1" applyFill="1" applyBorder="1" applyAlignment="1">
      <alignment horizontal="center" vertical="center"/>
    </xf>
    <xf numFmtId="164" fontId="10" fillId="7" borderId="41" xfId="5" applyFont="1" applyFill="1" applyBorder="1" applyAlignment="1">
      <alignment horizontal="right" vertical="top" wrapText="1"/>
    </xf>
    <xf numFmtId="164" fontId="3" fillId="7" borderId="42" xfId="5" applyFont="1" applyFill="1" applyBorder="1" applyAlignment="1">
      <alignment vertical="top" wrapText="1"/>
    </xf>
    <xf numFmtId="164" fontId="4" fillId="7" borderId="42" xfId="5" applyFont="1" applyFill="1" applyBorder="1" applyAlignment="1">
      <alignment vertical="top" wrapText="1"/>
    </xf>
    <xf numFmtId="164" fontId="10" fillId="0" borderId="20" xfId="5" applyFont="1" applyBorder="1" applyAlignment="1">
      <alignment horizontal="right" vertical="top" wrapText="1"/>
    </xf>
    <xf numFmtId="164" fontId="4" fillId="0" borderId="20" xfId="5" applyFont="1" applyBorder="1" applyAlignment="1">
      <alignment vertical="top" wrapText="1"/>
    </xf>
    <xf numFmtId="164" fontId="2" fillId="0" borderId="20" xfId="5" applyFont="1" applyFill="1" applyBorder="1"/>
    <xf numFmtId="164" fontId="0" fillId="0" borderId="20" xfId="1" applyFont="1" applyFill="1" applyBorder="1"/>
    <xf numFmtId="164" fontId="3" fillId="6" borderId="29" xfId="5" applyFont="1" applyFill="1" applyBorder="1" applyAlignment="1">
      <alignment vertical="top" wrapText="1"/>
    </xf>
    <xf numFmtId="164" fontId="4" fillId="0" borderId="31" xfId="5" applyFont="1" applyBorder="1" applyAlignment="1">
      <alignment vertical="top" wrapText="1"/>
    </xf>
    <xf numFmtId="164" fontId="7" fillId="0" borderId="3" xfId="1" applyFont="1" applyFill="1" applyBorder="1"/>
    <xf numFmtId="164" fontId="0" fillId="0" borderId="5" xfId="1" applyFont="1" applyBorder="1"/>
    <xf numFmtId="164" fontId="3" fillId="14" borderId="20" xfId="5" applyFont="1" applyFill="1" applyBorder="1" applyAlignment="1">
      <alignment vertical="top" wrapText="1"/>
    </xf>
    <xf numFmtId="164" fontId="14" fillId="14" borderId="21" xfId="1" applyFont="1" applyFill="1" applyBorder="1" applyAlignment="1">
      <alignment horizontal="left" vertical="top" wrapText="1"/>
    </xf>
    <xf numFmtId="164" fontId="14" fillId="14" borderId="20" xfId="1" applyFont="1" applyFill="1" applyBorder="1" applyAlignment="1">
      <alignment horizontal="left" vertical="top" wrapText="1"/>
    </xf>
    <xf numFmtId="164" fontId="14" fillId="14" borderId="25" xfId="1" applyFont="1" applyFill="1" applyBorder="1" applyAlignment="1">
      <alignment horizontal="left" vertical="top" wrapText="1"/>
    </xf>
    <xf numFmtId="164" fontId="14" fillId="14" borderId="20" xfId="1" applyFont="1" applyFill="1" applyBorder="1" applyAlignment="1">
      <alignment vertical="top" wrapText="1"/>
    </xf>
    <xf numFmtId="164" fontId="7" fillId="15" borderId="12" xfId="1" applyFont="1" applyFill="1" applyBorder="1"/>
    <xf numFmtId="164" fontId="7" fillId="15" borderId="0" xfId="1" applyFont="1" applyFill="1" applyBorder="1"/>
    <xf numFmtId="164" fontId="4" fillId="15" borderId="0" xfId="1" applyFont="1" applyFill="1" applyBorder="1"/>
    <xf numFmtId="164" fontId="0" fillId="15" borderId="0" xfId="1" applyFont="1" applyFill="1" applyBorder="1"/>
    <xf numFmtId="164" fontId="7" fillId="3" borderId="3" xfId="1" applyFont="1" applyFill="1" applyBorder="1"/>
    <xf numFmtId="164" fontId="4" fillId="11" borderId="37" xfId="1" applyFont="1" applyFill="1" applyBorder="1"/>
    <xf numFmtId="164" fontId="4" fillId="11" borderId="20" xfId="1" applyFont="1" applyFill="1" applyBorder="1"/>
    <xf numFmtId="164" fontId="4" fillId="10" borderId="2" xfId="5" applyFont="1" applyFill="1" applyBorder="1" applyAlignment="1">
      <alignment vertical="top" wrapText="1"/>
    </xf>
    <xf numFmtId="164" fontId="7" fillId="10" borderId="2" xfId="1" applyFont="1" applyFill="1" applyBorder="1"/>
    <xf numFmtId="166" fontId="4" fillId="11" borderId="3" xfId="1" applyNumberFormat="1" applyFont="1" applyFill="1" applyBorder="1"/>
    <xf numFmtId="164" fontId="4" fillId="15" borderId="2" xfId="5" applyFont="1" applyFill="1" applyBorder="1" applyAlignment="1">
      <alignment vertical="top" wrapText="1"/>
    </xf>
    <xf numFmtId="164" fontId="3" fillId="15" borderId="11" xfId="5" applyFont="1" applyFill="1" applyBorder="1" applyAlignment="1">
      <alignment vertical="top" wrapText="1"/>
    </xf>
    <xf numFmtId="164" fontId="7" fillId="15" borderId="2" xfId="1" applyFont="1" applyFill="1" applyBorder="1"/>
    <xf numFmtId="164" fontId="4" fillId="6" borderId="2" xfId="5" applyFont="1" applyFill="1" applyBorder="1" applyAlignment="1">
      <alignment vertical="top" wrapText="1"/>
    </xf>
    <xf numFmtId="164" fontId="7" fillId="6" borderId="2" xfId="1" applyFont="1" applyFill="1" applyBorder="1"/>
    <xf numFmtId="164" fontId="3" fillId="6" borderId="11" xfId="5" applyFont="1" applyFill="1" applyBorder="1" applyAlignment="1">
      <alignment vertical="top" wrapText="1"/>
    </xf>
    <xf numFmtId="164" fontId="9" fillId="0" borderId="3" xfId="5" applyFont="1" applyBorder="1" applyAlignment="1">
      <alignment horizontal="center"/>
    </xf>
    <xf numFmtId="164" fontId="9" fillId="0" borderId="4" xfId="5" applyFont="1" applyBorder="1" applyAlignment="1">
      <alignment horizontal="center"/>
    </xf>
    <xf numFmtId="164" fontId="9" fillId="0" borderId="5" xfId="5" applyFont="1" applyBorder="1" applyAlignment="1">
      <alignment horizontal="center"/>
    </xf>
    <xf numFmtId="164" fontId="11" fillId="0" borderId="16" xfId="1" applyFont="1" applyBorder="1" applyAlignment="1">
      <alignment horizontal="center" vertical="center"/>
    </xf>
    <xf numFmtId="164" fontId="11" fillId="0" borderId="17" xfId="1" applyFont="1" applyBorder="1" applyAlignment="1">
      <alignment horizontal="center" vertical="center"/>
    </xf>
    <xf numFmtId="164" fontId="10" fillId="0" borderId="16" xfId="1" applyFont="1" applyBorder="1" applyAlignment="1">
      <alignment horizontal="center" vertical="top" wrapText="1"/>
    </xf>
    <xf numFmtId="164" fontId="10" fillId="0" borderId="17" xfId="1" applyFont="1" applyBorder="1" applyAlignment="1">
      <alignment horizontal="center" vertical="top" wrapText="1"/>
    </xf>
    <xf numFmtId="164" fontId="10" fillId="0" borderId="12" xfId="1" applyFont="1" applyBorder="1" applyAlignment="1">
      <alignment horizontal="center" vertical="top" wrapText="1"/>
    </xf>
    <xf numFmtId="164" fontId="15" fillId="0" borderId="13" xfId="1" applyFont="1" applyBorder="1" applyAlignment="1">
      <alignment horizontal="center" vertical="center" wrapText="1"/>
    </xf>
    <xf numFmtId="164" fontId="15" fillId="0" borderId="17" xfId="1" applyFont="1" applyBorder="1" applyAlignment="1">
      <alignment horizontal="center" vertical="center" wrapText="1"/>
    </xf>
    <xf numFmtId="164" fontId="15" fillId="0" borderId="16" xfId="1" applyFont="1" applyBorder="1" applyAlignment="1">
      <alignment horizontal="center" vertical="center" wrapText="1"/>
    </xf>
    <xf numFmtId="164" fontId="9" fillId="0" borderId="3" xfId="1" applyFont="1" applyBorder="1" applyAlignment="1">
      <alignment horizontal="center"/>
    </xf>
    <xf numFmtId="164" fontId="9" fillId="0" borderId="4" xfId="1" applyFont="1" applyBorder="1" applyAlignment="1">
      <alignment horizontal="center"/>
    </xf>
    <xf numFmtId="164" fontId="9" fillId="0" borderId="5" xfId="1" applyFont="1" applyBorder="1" applyAlignment="1">
      <alignment horizontal="center"/>
    </xf>
    <xf numFmtId="164" fontId="10" fillId="0" borderId="3" xfId="1" applyFont="1" applyBorder="1" applyAlignment="1">
      <alignment horizontal="center" vertical="top" wrapText="1"/>
    </xf>
    <xf numFmtId="164" fontId="10" fillId="0" borderId="5" xfId="1" applyFont="1" applyBorder="1" applyAlignment="1">
      <alignment horizontal="center" vertical="top" wrapText="1"/>
    </xf>
    <xf numFmtId="164" fontId="11" fillId="0" borderId="14" xfId="1" applyFont="1" applyBorder="1" applyAlignment="1">
      <alignment horizontal="center" vertical="center"/>
    </xf>
    <xf numFmtId="164" fontId="10" fillId="0" borderId="6" xfId="1" applyFont="1" applyBorder="1" applyAlignment="1">
      <alignment horizontal="center" vertical="top" wrapText="1"/>
    </xf>
    <xf numFmtId="164" fontId="15" fillId="0" borderId="8" xfId="1" applyFont="1" applyBorder="1" applyAlignment="1">
      <alignment horizontal="center" vertical="center" wrapText="1"/>
    </xf>
    <xf numFmtId="164" fontId="15" fillId="0" borderId="14" xfId="1" applyFont="1" applyBorder="1" applyAlignment="1">
      <alignment horizontal="center" vertical="center" wrapText="1"/>
    </xf>
    <xf numFmtId="164" fontId="10" fillId="0" borderId="18" xfId="1" applyFont="1" applyBorder="1" applyAlignment="1">
      <alignment horizontal="center" vertical="top" wrapText="1"/>
    </xf>
    <xf numFmtId="164" fontId="10" fillId="0" borderId="14" xfId="1" applyFont="1" applyBorder="1" applyAlignment="1">
      <alignment horizontal="center" vertical="center" wrapText="1"/>
    </xf>
    <xf numFmtId="164" fontId="10" fillId="0" borderId="16" xfId="1" applyFont="1" applyBorder="1" applyAlignment="1">
      <alignment horizontal="center" vertical="center" wrapText="1"/>
    </xf>
    <xf numFmtId="164" fontId="6" fillId="2" borderId="1" xfId="1" applyFont="1" applyFill="1" applyBorder="1" applyAlignment="1">
      <alignment horizontal="center" vertical="center"/>
    </xf>
    <xf numFmtId="164" fontId="6" fillId="2" borderId="0" xfId="1" applyFont="1" applyFill="1" applyBorder="1" applyAlignment="1">
      <alignment horizontal="center" vertical="center"/>
    </xf>
    <xf numFmtId="164" fontId="6" fillId="2" borderId="3" xfId="1" applyFont="1" applyFill="1" applyBorder="1" applyAlignment="1">
      <alignment horizontal="center" vertical="center"/>
    </xf>
    <xf numFmtId="164" fontId="6" fillId="2" borderId="4" xfId="1" applyFont="1" applyFill="1" applyBorder="1" applyAlignment="1">
      <alignment horizontal="center" vertical="center"/>
    </xf>
    <xf numFmtId="164" fontId="6" fillId="2" borderId="5" xfId="1" applyFont="1" applyFill="1" applyBorder="1" applyAlignment="1">
      <alignment horizontal="center" vertical="center"/>
    </xf>
    <xf numFmtId="164" fontId="4" fillId="3" borderId="3" xfId="1" applyFont="1" applyFill="1" applyBorder="1" applyAlignment="1">
      <alignment horizontal="center"/>
    </xf>
    <xf numFmtId="164" fontId="4" fillId="3" borderId="5" xfId="1" applyFont="1" applyFill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4" xfId="0" applyBorder="1" applyAlignment="1">
      <alignment horizontal="center"/>
    </xf>
    <xf numFmtId="0" fontId="4" fillId="0" borderId="33" xfId="0" applyFont="1" applyBorder="1" applyAlignment="1">
      <alignment horizontal="center" wrapText="1"/>
    </xf>
    <xf numFmtId="0" fontId="4" fillId="0" borderId="21" xfId="0" applyFont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18" fillId="13" borderId="14" xfId="0" applyFont="1" applyFill="1" applyBorder="1" applyAlignment="1">
      <alignment horizontal="center" vertical="center"/>
    </xf>
    <xf numFmtId="0" fontId="18" fillId="13" borderId="16" xfId="0" applyFont="1" applyFill="1" applyBorder="1" applyAlignment="1">
      <alignment horizontal="center" vertical="center"/>
    </xf>
    <xf numFmtId="0" fontId="18" fillId="13" borderId="17" xfId="0" applyFont="1" applyFill="1" applyBorder="1" applyAlignment="1">
      <alignment horizontal="center" vertical="center"/>
    </xf>
    <xf numFmtId="0" fontId="0" fillId="0" borderId="0" xfId="0" applyAlignment="1">
      <alignment horizontal="center"/>
    </xf>
  </cellXfs>
  <cellStyles count="10">
    <cellStyle name="Millares" xfId="1" builtinId="3"/>
    <cellStyle name="Millares 2" xfId="4"/>
    <cellStyle name="Millares 3" xfId="5"/>
    <cellStyle name="Millares 4" xfId="6"/>
    <cellStyle name="Millares 5" xfId="3"/>
    <cellStyle name="Normal" xfId="0" builtinId="0"/>
    <cellStyle name="Normal 2" xfId="7"/>
    <cellStyle name="Normal 3" xfId="8"/>
    <cellStyle name="Normal 4" xfId="9"/>
    <cellStyle name="Normal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50"/>
  <sheetViews>
    <sheetView topLeftCell="A34" workbookViewId="0">
      <selection activeCell="K36" sqref="K36"/>
    </sheetView>
  </sheetViews>
  <sheetFormatPr baseColWidth="10" defaultRowHeight="12.75" x14ac:dyDescent="0.2"/>
  <cols>
    <col min="1" max="1" width="11.42578125" style="83"/>
    <col min="2" max="2" width="33.42578125" style="83" customWidth="1"/>
    <col min="3" max="3" width="6" style="83" customWidth="1"/>
    <col min="4" max="4" width="9.28515625" style="83" customWidth="1"/>
    <col min="5" max="5" width="20.28515625" style="83" customWidth="1"/>
    <col min="6" max="6" width="10.140625" style="83" customWidth="1"/>
    <col min="7" max="7" width="12.28515625" style="83" customWidth="1"/>
    <col min="8" max="9" width="9.42578125" style="83" customWidth="1"/>
    <col min="10" max="10" width="10.28515625" style="83" customWidth="1"/>
    <col min="11" max="11" width="11" style="83" customWidth="1"/>
    <col min="12" max="12" width="12.7109375" style="83" customWidth="1"/>
    <col min="13" max="16384" width="11.42578125" style="83"/>
  </cols>
  <sheetData>
    <row r="1" spans="2:19" ht="15.75" thickBot="1" x14ac:dyDescent="0.3"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2:19" ht="15.75" thickBot="1" x14ac:dyDescent="0.3">
      <c r="B2" s="193" t="s">
        <v>52</v>
      </c>
      <c r="C2" s="194"/>
      <c r="D2" s="194"/>
      <c r="E2" s="194"/>
      <c r="F2" s="194"/>
      <c r="G2" s="194"/>
      <c r="H2" s="195"/>
      <c r="I2" s="61"/>
      <c r="J2" s="61"/>
      <c r="K2" s="61"/>
      <c r="L2" s="61"/>
      <c r="M2" s="61"/>
    </row>
    <row r="3" spans="2:19" ht="15.75" thickBot="1" x14ac:dyDescent="0.3">
      <c r="B3" s="84"/>
      <c r="C3" s="84"/>
      <c r="D3" s="84"/>
      <c r="E3" s="84"/>
      <c r="F3" s="84"/>
      <c r="G3" s="84"/>
      <c r="H3" s="61"/>
      <c r="I3" s="61"/>
      <c r="J3" s="61"/>
      <c r="K3" s="61"/>
      <c r="L3" s="61"/>
      <c r="M3" s="61"/>
    </row>
    <row r="4" spans="2:19" ht="34.5" thickBot="1" x14ac:dyDescent="0.3">
      <c r="B4" s="63" t="s">
        <v>10</v>
      </c>
      <c r="C4" s="64" t="s">
        <v>11</v>
      </c>
      <c r="D4" s="65" t="s">
        <v>45</v>
      </c>
      <c r="E4" s="64" t="s">
        <v>49</v>
      </c>
      <c r="F4" s="64" t="s">
        <v>46</v>
      </c>
      <c r="G4" s="64" t="s">
        <v>49</v>
      </c>
      <c r="H4" s="65" t="s">
        <v>47</v>
      </c>
      <c r="I4" s="65" t="s">
        <v>47</v>
      </c>
      <c r="J4" s="85"/>
      <c r="K4" s="85"/>
      <c r="L4" s="85"/>
      <c r="M4" s="85"/>
    </row>
    <row r="5" spans="2:19" ht="24" customHeight="1" x14ac:dyDescent="0.25">
      <c r="B5" s="108" t="s">
        <v>59</v>
      </c>
      <c r="C5" s="86"/>
      <c r="D5" s="86"/>
      <c r="E5" s="86"/>
      <c r="F5" s="86"/>
      <c r="G5" s="86"/>
      <c r="H5" s="87"/>
      <c r="I5" s="87">
        <f>SUM(H6:H11)</f>
        <v>140.5</v>
      </c>
      <c r="J5" s="85"/>
      <c r="K5" s="85"/>
      <c r="L5" s="85"/>
      <c r="M5" s="85"/>
      <c r="N5" s="88"/>
      <c r="O5" s="88"/>
      <c r="P5" s="88"/>
      <c r="Q5" s="88"/>
      <c r="R5" s="88"/>
      <c r="S5" s="88"/>
    </row>
    <row r="6" spans="2:19" ht="48.75" customHeight="1" x14ac:dyDescent="0.25">
      <c r="B6" s="103" t="s">
        <v>53</v>
      </c>
      <c r="C6" s="123" t="s">
        <v>2</v>
      </c>
      <c r="D6" s="172">
        <v>71</v>
      </c>
      <c r="E6" s="68" t="s">
        <v>141</v>
      </c>
      <c r="F6" s="68"/>
      <c r="G6" s="68"/>
      <c r="H6" s="89">
        <f>+D6+F6</f>
        <v>71</v>
      </c>
      <c r="I6" s="89"/>
      <c r="J6" s="85"/>
      <c r="K6" s="85"/>
      <c r="L6" s="85"/>
      <c r="M6" s="85"/>
      <c r="N6" s="88"/>
      <c r="O6" s="88"/>
      <c r="P6" s="88"/>
      <c r="Q6" s="88"/>
      <c r="R6" s="88"/>
      <c r="S6" s="88"/>
    </row>
    <row r="7" spans="2:19" ht="14.25" customHeight="1" x14ac:dyDescent="0.25">
      <c r="B7" s="103" t="s">
        <v>54</v>
      </c>
      <c r="C7" s="123" t="s">
        <v>2</v>
      </c>
      <c r="D7" s="172">
        <v>3.4</v>
      </c>
      <c r="E7" s="68"/>
      <c r="F7" s="68"/>
      <c r="G7" s="68"/>
      <c r="H7" s="89">
        <f t="shared" ref="H7:H14" si="0">+D7+F7</f>
        <v>3.4</v>
      </c>
      <c r="I7" s="89"/>
      <c r="J7" s="85"/>
      <c r="K7" s="85"/>
      <c r="L7" s="85"/>
      <c r="M7" s="85"/>
      <c r="N7" s="88"/>
      <c r="O7" s="88"/>
      <c r="P7" s="88"/>
      <c r="Q7" s="88"/>
      <c r="R7" s="88"/>
      <c r="S7" s="88"/>
    </row>
    <row r="8" spans="2:19" ht="14.25" customHeight="1" x14ac:dyDescent="0.25">
      <c r="B8" s="103" t="s">
        <v>55</v>
      </c>
      <c r="C8" s="123" t="s">
        <v>2</v>
      </c>
      <c r="D8" s="172">
        <v>6.2</v>
      </c>
      <c r="E8" s="68"/>
      <c r="F8" s="68"/>
      <c r="G8" s="68"/>
      <c r="H8" s="89">
        <f t="shared" si="0"/>
        <v>6.2</v>
      </c>
      <c r="I8" s="89"/>
      <c r="J8" s="85"/>
      <c r="K8" s="85"/>
      <c r="L8" s="85"/>
      <c r="M8" s="85"/>
      <c r="N8" s="88"/>
      <c r="O8" s="88"/>
      <c r="P8" s="88"/>
      <c r="Q8" s="88"/>
      <c r="R8" s="88"/>
      <c r="S8" s="88"/>
    </row>
    <row r="9" spans="2:19" ht="14.25" customHeight="1" x14ac:dyDescent="0.25">
      <c r="B9" s="103" t="s">
        <v>56</v>
      </c>
      <c r="C9" s="123" t="s">
        <v>2</v>
      </c>
      <c r="D9" s="172">
        <v>4.4000000000000004</v>
      </c>
      <c r="E9" s="68"/>
      <c r="F9" s="68"/>
      <c r="G9" s="68"/>
      <c r="H9" s="89">
        <f t="shared" si="0"/>
        <v>4.4000000000000004</v>
      </c>
      <c r="I9" s="89"/>
      <c r="J9" s="85"/>
      <c r="K9" s="85"/>
      <c r="L9" s="85"/>
      <c r="M9" s="85"/>
      <c r="N9" s="88"/>
      <c r="O9" s="88"/>
      <c r="P9" s="88"/>
      <c r="Q9" s="88"/>
      <c r="R9" s="88"/>
      <c r="S9" s="88"/>
    </row>
    <row r="10" spans="2:19" ht="14.25" customHeight="1" x14ac:dyDescent="0.25">
      <c r="B10" s="109" t="s">
        <v>57</v>
      </c>
      <c r="C10" s="123" t="s">
        <v>2</v>
      </c>
      <c r="D10" s="123">
        <v>28.5</v>
      </c>
      <c r="E10" s="68"/>
      <c r="F10" s="68"/>
      <c r="G10" s="68"/>
      <c r="H10" s="89">
        <f t="shared" si="0"/>
        <v>28.5</v>
      </c>
      <c r="I10" s="89"/>
      <c r="J10" s="85"/>
      <c r="K10" s="85"/>
      <c r="L10" s="85"/>
      <c r="M10" s="85"/>
      <c r="N10" s="88"/>
      <c r="O10" s="88"/>
      <c r="P10" s="88"/>
      <c r="Q10" s="88"/>
      <c r="R10" s="88"/>
      <c r="S10" s="88"/>
    </row>
    <row r="11" spans="2:19" ht="15.75" customHeight="1" thickBot="1" x14ac:dyDescent="0.3">
      <c r="B11" s="107" t="s">
        <v>58</v>
      </c>
      <c r="C11" s="133" t="s">
        <v>2</v>
      </c>
      <c r="D11" s="133">
        <v>27</v>
      </c>
      <c r="E11" s="100"/>
      <c r="F11" s="100"/>
      <c r="G11" s="100"/>
      <c r="H11" s="101">
        <f t="shared" si="0"/>
        <v>27</v>
      </c>
      <c r="I11" s="101"/>
      <c r="J11" s="85"/>
      <c r="K11" s="85"/>
      <c r="L11" s="85"/>
      <c r="M11" s="85"/>
      <c r="N11" s="88"/>
      <c r="O11" s="88"/>
      <c r="P11" s="88"/>
      <c r="Q11" s="88"/>
      <c r="R11" s="88"/>
      <c r="S11" s="88"/>
    </row>
    <row r="12" spans="2:19" ht="11.25" customHeight="1" x14ac:dyDescent="0.25">
      <c r="B12" s="110" t="s">
        <v>60</v>
      </c>
      <c r="C12" s="67"/>
      <c r="D12" s="67"/>
      <c r="E12" s="67"/>
      <c r="F12" s="67"/>
      <c r="G12" s="67"/>
      <c r="H12" s="97"/>
      <c r="I12" s="99">
        <f>SUM(H12:H24)</f>
        <v>486.5</v>
      </c>
      <c r="J12" s="85"/>
      <c r="K12" s="85"/>
      <c r="L12" s="85"/>
      <c r="M12" s="85"/>
      <c r="N12" s="88"/>
      <c r="O12" s="88"/>
      <c r="P12" s="88"/>
      <c r="Q12" s="88"/>
      <c r="R12" s="88"/>
      <c r="S12" s="88"/>
    </row>
    <row r="13" spans="2:19" ht="13.5" customHeight="1" x14ac:dyDescent="0.25">
      <c r="B13" s="103" t="s">
        <v>63</v>
      </c>
      <c r="C13" s="123" t="s">
        <v>2</v>
      </c>
      <c r="D13" s="172">
        <v>109</v>
      </c>
      <c r="E13" s="68" t="s">
        <v>62</v>
      </c>
      <c r="F13" s="68"/>
      <c r="G13" s="68"/>
      <c r="H13" s="89">
        <f t="shared" si="0"/>
        <v>109</v>
      </c>
      <c r="I13" s="89"/>
      <c r="J13" s="85"/>
      <c r="K13" s="85"/>
      <c r="L13" s="85"/>
      <c r="M13" s="85"/>
      <c r="N13" s="88"/>
      <c r="O13" s="88"/>
      <c r="P13" s="88"/>
      <c r="Q13" s="88"/>
      <c r="R13" s="88"/>
      <c r="S13" s="88"/>
    </row>
    <row r="14" spans="2:19" ht="11.25" customHeight="1" x14ac:dyDescent="0.25">
      <c r="B14" s="103" t="s">
        <v>64</v>
      </c>
      <c r="C14" s="123" t="s">
        <v>2</v>
      </c>
      <c r="D14" s="172">
        <v>33.5</v>
      </c>
      <c r="E14" s="68" t="s">
        <v>77</v>
      </c>
      <c r="F14" s="67"/>
      <c r="G14" s="67"/>
      <c r="H14" s="89">
        <f t="shared" si="0"/>
        <v>33.5</v>
      </c>
      <c r="I14" s="99"/>
      <c r="J14" s="85"/>
      <c r="K14" s="85"/>
      <c r="L14" s="85"/>
      <c r="M14" s="85"/>
      <c r="N14" s="88"/>
      <c r="O14" s="88"/>
      <c r="P14" s="88"/>
      <c r="Q14" s="88"/>
      <c r="R14" s="88"/>
      <c r="S14" s="88"/>
    </row>
    <row r="15" spans="2:19" ht="11.25" customHeight="1" x14ac:dyDescent="0.25">
      <c r="B15" s="109" t="s">
        <v>65</v>
      </c>
      <c r="C15" s="68" t="s">
        <v>2</v>
      </c>
      <c r="D15" s="111">
        <v>14.5</v>
      </c>
      <c r="E15" s="68" t="s">
        <v>78</v>
      </c>
      <c r="F15" s="67"/>
      <c r="G15" s="67"/>
      <c r="H15" s="89">
        <f t="shared" ref="H15" si="1">+D15+F15</f>
        <v>14.5</v>
      </c>
      <c r="I15" s="99"/>
      <c r="J15" s="85"/>
      <c r="K15" s="85"/>
      <c r="L15" s="85"/>
      <c r="M15" s="85"/>
      <c r="N15" s="88"/>
      <c r="O15" s="88"/>
      <c r="P15" s="88"/>
      <c r="Q15" s="88"/>
      <c r="R15" s="88"/>
      <c r="S15" s="88"/>
    </row>
    <row r="16" spans="2:19" ht="11.25" customHeight="1" x14ac:dyDescent="0.25">
      <c r="B16" s="103" t="s">
        <v>142</v>
      </c>
      <c r="C16" s="123" t="s">
        <v>2</v>
      </c>
      <c r="D16" s="172">
        <v>33.5</v>
      </c>
      <c r="E16" s="68"/>
      <c r="F16" s="67"/>
      <c r="G16" s="67"/>
      <c r="H16" s="89">
        <f t="shared" ref="H16:H17" si="2">+D16+F16</f>
        <v>33.5</v>
      </c>
      <c r="I16" s="99"/>
      <c r="J16" s="85"/>
      <c r="K16" s="85"/>
      <c r="L16" s="85"/>
      <c r="M16" s="85"/>
      <c r="N16" s="88"/>
      <c r="O16" s="88"/>
      <c r="P16" s="88"/>
      <c r="Q16" s="88"/>
      <c r="R16" s="88"/>
      <c r="S16" s="88"/>
    </row>
    <row r="17" spans="2:19" ht="11.25" customHeight="1" x14ac:dyDescent="0.25">
      <c r="B17" s="103" t="s">
        <v>66</v>
      </c>
      <c r="C17" s="123" t="s">
        <v>2</v>
      </c>
      <c r="D17" s="172">
        <v>28</v>
      </c>
      <c r="E17" s="68"/>
      <c r="F17" s="67"/>
      <c r="G17" s="67"/>
      <c r="H17" s="89">
        <f t="shared" si="2"/>
        <v>28</v>
      </c>
      <c r="I17" s="99"/>
      <c r="J17" s="85"/>
      <c r="K17" s="85"/>
      <c r="L17" s="85"/>
      <c r="M17" s="85"/>
      <c r="N17" s="88"/>
      <c r="O17" s="88"/>
      <c r="P17" s="88"/>
      <c r="Q17" s="88"/>
      <c r="R17" s="88"/>
      <c r="S17" s="88"/>
    </row>
    <row r="18" spans="2:19" ht="11.25" customHeight="1" x14ac:dyDescent="0.25">
      <c r="B18" s="109" t="s">
        <v>67</v>
      </c>
      <c r="C18" s="68" t="s">
        <v>2</v>
      </c>
      <c r="D18" s="111">
        <v>41.5</v>
      </c>
      <c r="E18" s="68" t="s">
        <v>79</v>
      </c>
      <c r="F18" s="67"/>
      <c r="G18" s="67"/>
      <c r="H18" s="89">
        <f t="shared" ref="H18" si="3">+D18+F18</f>
        <v>41.5</v>
      </c>
      <c r="I18" s="99"/>
      <c r="J18" s="85"/>
      <c r="K18" s="85"/>
      <c r="L18" s="85"/>
      <c r="M18" s="85"/>
      <c r="N18" s="88"/>
      <c r="O18" s="88"/>
      <c r="P18" s="88"/>
      <c r="Q18" s="88"/>
      <c r="R18" s="88"/>
      <c r="S18" s="88"/>
    </row>
    <row r="19" spans="2:19" ht="11.25" customHeight="1" x14ac:dyDescent="0.25">
      <c r="B19" s="109" t="s">
        <v>69</v>
      </c>
      <c r="C19" s="68" t="s">
        <v>2</v>
      </c>
      <c r="D19" s="111">
        <v>37.5</v>
      </c>
      <c r="E19" s="68"/>
      <c r="F19" s="67"/>
      <c r="G19" s="67"/>
      <c r="H19" s="89">
        <f t="shared" ref="H19:H24" si="4">+D19+F19</f>
        <v>37.5</v>
      </c>
      <c r="I19" s="99"/>
      <c r="J19" s="85"/>
      <c r="K19" s="85"/>
      <c r="L19" s="85"/>
      <c r="M19" s="85"/>
      <c r="N19" s="88"/>
      <c r="O19" s="88"/>
      <c r="P19" s="88"/>
      <c r="Q19" s="88"/>
      <c r="R19" s="88"/>
      <c r="S19" s="88"/>
    </row>
    <row r="20" spans="2:19" ht="11.25" customHeight="1" x14ac:dyDescent="0.25">
      <c r="B20" s="109" t="s">
        <v>70</v>
      </c>
      <c r="C20" s="68" t="s">
        <v>2</v>
      </c>
      <c r="D20" s="111">
        <v>14.5</v>
      </c>
      <c r="E20" s="68"/>
      <c r="F20" s="67"/>
      <c r="G20" s="67"/>
      <c r="H20" s="89">
        <f t="shared" ref="H20" si="5">+D20+F20</f>
        <v>14.5</v>
      </c>
      <c r="I20" s="99"/>
      <c r="J20" s="85"/>
      <c r="K20" s="85"/>
      <c r="L20" s="85"/>
      <c r="M20" s="85"/>
      <c r="N20" s="88"/>
      <c r="O20" s="88"/>
      <c r="P20" s="88"/>
      <c r="Q20" s="88"/>
      <c r="R20" s="88"/>
      <c r="S20" s="88"/>
    </row>
    <row r="21" spans="2:19" ht="11.25" customHeight="1" x14ac:dyDescent="0.25">
      <c r="B21" s="109" t="s">
        <v>68</v>
      </c>
      <c r="C21" s="68" t="s">
        <v>2</v>
      </c>
      <c r="D21" s="111">
        <v>34.5</v>
      </c>
      <c r="E21" s="68"/>
      <c r="F21" s="67"/>
      <c r="G21" s="67"/>
      <c r="H21" s="89">
        <f t="shared" si="4"/>
        <v>34.5</v>
      </c>
      <c r="I21" s="99"/>
      <c r="J21" s="85"/>
      <c r="K21" s="85"/>
      <c r="L21" s="85"/>
      <c r="M21" s="85"/>
      <c r="N21" s="88"/>
      <c r="O21" s="88"/>
      <c r="P21" s="88"/>
      <c r="Q21" s="88"/>
      <c r="R21" s="88"/>
      <c r="S21" s="88"/>
    </row>
    <row r="22" spans="2:19" ht="11.25" customHeight="1" x14ac:dyDescent="0.25">
      <c r="B22" s="109" t="s">
        <v>71</v>
      </c>
      <c r="C22" s="68" t="s">
        <v>2</v>
      </c>
      <c r="D22" s="111">
        <v>20</v>
      </c>
      <c r="E22" s="67"/>
      <c r="F22" s="67"/>
      <c r="G22" s="67"/>
      <c r="H22" s="89">
        <f t="shared" si="4"/>
        <v>20</v>
      </c>
      <c r="I22" s="99"/>
      <c r="J22" s="85"/>
      <c r="K22" s="85"/>
      <c r="L22" s="85"/>
      <c r="M22" s="85"/>
      <c r="N22" s="88"/>
      <c r="O22" s="88"/>
      <c r="P22" s="88"/>
      <c r="Q22" s="88"/>
      <c r="R22" s="88"/>
      <c r="S22" s="88"/>
    </row>
    <row r="23" spans="2:19" ht="12" customHeight="1" x14ac:dyDescent="0.25">
      <c r="B23" s="109" t="s">
        <v>76</v>
      </c>
      <c r="C23" s="68" t="s">
        <v>2</v>
      </c>
      <c r="D23" s="172">
        <v>100</v>
      </c>
      <c r="E23" s="68"/>
      <c r="F23" s="68"/>
      <c r="G23" s="68"/>
      <c r="H23" s="89">
        <f t="shared" si="4"/>
        <v>100</v>
      </c>
      <c r="I23" s="89"/>
      <c r="J23" s="85"/>
      <c r="K23" s="85"/>
      <c r="L23" s="85"/>
      <c r="M23" s="85"/>
      <c r="N23" s="88"/>
      <c r="O23" s="88"/>
      <c r="P23" s="88"/>
      <c r="Q23" s="88"/>
      <c r="R23" s="88"/>
      <c r="S23" s="88"/>
    </row>
    <row r="24" spans="2:19" s="88" customFormat="1" ht="12" customHeight="1" thickBot="1" x14ac:dyDescent="0.3">
      <c r="B24" s="109" t="s">
        <v>44</v>
      </c>
      <c r="C24" s="68" t="s">
        <v>2</v>
      </c>
      <c r="D24" s="172">
        <v>20</v>
      </c>
      <c r="E24" s="68"/>
      <c r="F24" s="68"/>
      <c r="G24" s="68"/>
      <c r="H24" s="89">
        <f t="shared" si="4"/>
        <v>20</v>
      </c>
      <c r="I24" s="89"/>
      <c r="J24" s="85"/>
      <c r="K24" s="85"/>
      <c r="L24" s="85"/>
      <c r="M24" s="85"/>
    </row>
    <row r="25" spans="2:19" ht="12" customHeight="1" thickBot="1" x14ac:dyDescent="0.3">
      <c r="B25" s="70" t="s">
        <v>48</v>
      </c>
      <c r="C25" s="71"/>
      <c r="D25" s="91">
        <f>SUM(D6:D24)</f>
        <v>627</v>
      </c>
      <c r="E25" s="71"/>
      <c r="F25" s="91">
        <f>SUM(F22:F22)</f>
        <v>0</v>
      </c>
      <c r="G25" s="71"/>
      <c r="H25" s="92">
        <f>+F25+D25</f>
        <v>627</v>
      </c>
      <c r="I25" s="92">
        <f>+I12+I5</f>
        <v>627</v>
      </c>
      <c r="J25" s="85"/>
      <c r="K25" s="85"/>
      <c r="L25" s="85"/>
      <c r="M25" s="85"/>
      <c r="N25" s="88"/>
      <c r="O25" s="88"/>
      <c r="P25" s="88"/>
      <c r="Q25" s="88"/>
      <c r="R25" s="88"/>
      <c r="S25" s="88"/>
    </row>
    <row r="26" spans="2:19" ht="12" customHeight="1" x14ac:dyDescent="0.25">
      <c r="B26" s="104" t="s">
        <v>80</v>
      </c>
      <c r="C26" s="93"/>
      <c r="D26" s="93"/>
      <c r="E26" s="93"/>
      <c r="F26" s="93"/>
      <c r="G26" s="93"/>
      <c r="H26" s="89">
        <f t="shared" ref="H26:H29" si="6">+D26+F26</f>
        <v>0</v>
      </c>
      <c r="I26" s="94"/>
      <c r="J26" s="85"/>
      <c r="K26" s="85"/>
      <c r="L26" s="85"/>
      <c r="M26" s="85"/>
      <c r="N26" s="88"/>
      <c r="O26" s="88"/>
      <c r="P26" s="88"/>
      <c r="Q26" s="88"/>
      <c r="R26" s="88"/>
      <c r="S26" s="88"/>
    </row>
    <row r="27" spans="2:19" ht="12" customHeight="1" x14ac:dyDescent="0.25">
      <c r="B27" s="105" t="s">
        <v>70</v>
      </c>
      <c r="C27" s="68" t="s">
        <v>2</v>
      </c>
      <c r="D27" s="68"/>
      <c r="E27" s="68"/>
      <c r="F27" s="68">
        <v>14.5</v>
      </c>
      <c r="G27" s="68"/>
      <c r="H27" s="89">
        <f t="shared" si="6"/>
        <v>14.5</v>
      </c>
      <c r="I27" s="89"/>
      <c r="J27" s="85"/>
      <c r="K27" s="85"/>
      <c r="L27" s="85"/>
      <c r="M27" s="85"/>
      <c r="N27" s="88"/>
      <c r="O27" s="88"/>
      <c r="P27" s="88"/>
      <c r="Q27" s="88"/>
      <c r="R27" s="88"/>
      <c r="S27" s="88"/>
    </row>
    <row r="28" spans="2:19" ht="24.75" customHeight="1" x14ac:dyDescent="0.25">
      <c r="B28" s="105" t="s">
        <v>81</v>
      </c>
      <c r="C28" s="68" t="s">
        <v>2</v>
      </c>
      <c r="D28" s="68"/>
      <c r="E28" s="68"/>
      <c r="F28" s="68">
        <v>153.30000000000001</v>
      </c>
      <c r="G28" s="68"/>
      <c r="H28" s="89">
        <f t="shared" si="6"/>
        <v>153.30000000000001</v>
      </c>
      <c r="I28" s="89"/>
      <c r="J28" s="85"/>
      <c r="K28" s="85"/>
      <c r="L28" s="85"/>
      <c r="M28" s="85"/>
      <c r="N28" s="88"/>
      <c r="O28" s="88"/>
      <c r="P28" s="88"/>
      <c r="Q28" s="88"/>
      <c r="R28" s="88"/>
      <c r="S28" s="88"/>
    </row>
    <row r="29" spans="2:19" ht="12" customHeight="1" thickBot="1" x14ac:dyDescent="0.3">
      <c r="B29" s="105" t="s">
        <v>82</v>
      </c>
      <c r="C29" s="68" t="s">
        <v>2</v>
      </c>
      <c r="D29" s="68"/>
      <c r="E29" s="68"/>
      <c r="F29" s="68">
        <v>185.5</v>
      </c>
      <c r="G29" s="68"/>
      <c r="H29" s="89">
        <f t="shared" si="6"/>
        <v>185.5</v>
      </c>
      <c r="I29" s="89"/>
      <c r="J29" s="85"/>
      <c r="K29" s="85"/>
      <c r="L29" s="85"/>
      <c r="M29" s="85"/>
      <c r="N29" s="88"/>
      <c r="O29" s="88"/>
      <c r="P29" s="88"/>
      <c r="Q29" s="88"/>
      <c r="R29" s="88"/>
      <c r="S29" s="88"/>
    </row>
    <row r="30" spans="2:19" ht="12" customHeight="1" thickBot="1" x14ac:dyDescent="0.3">
      <c r="B30" s="70" t="s">
        <v>48</v>
      </c>
      <c r="C30" s="71"/>
      <c r="D30" s="91">
        <f>SUM(D26:D29)</f>
        <v>0</v>
      </c>
      <c r="E30" s="71"/>
      <c r="F30" s="91">
        <f>SUM(F26:F29)</f>
        <v>353.3</v>
      </c>
      <c r="G30" s="71"/>
      <c r="H30" s="92">
        <f>+F30+D30</f>
        <v>353.3</v>
      </c>
      <c r="I30" s="92">
        <f>+H30+I25</f>
        <v>980.3</v>
      </c>
      <c r="J30" s="85"/>
      <c r="K30" s="85"/>
      <c r="L30" s="85"/>
      <c r="M30" s="85"/>
      <c r="N30" s="88"/>
      <c r="O30" s="88"/>
      <c r="P30" s="88"/>
      <c r="Q30" s="88"/>
      <c r="R30" s="88"/>
      <c r="S30" s="88"/>
    </row>
    <row r="31" spans="2:19" ht="12" customHeight="1" x14ac:dyDescent="0.25">
      <c r="B31" s="102" t="s">
        <v>61</v>
      </c>
      <c r="C31" s="74"/>
      <c r="D31" s="74"/>
      <c r="E31" s="74"/>
      <c r="F31" s="74"/>
      <c r="G31" s="74"/>
      <c r="H31" s="97"/>
      <c r="I31" s="97"/>
      <c r="J31" s="85"/>
      <c r="K31" s="85"/>
      <c r="L31" s="85"/>
      <c r="M31" s="85"/>
      <c r="N31" s="88"/>
      <c r="O31" s="88"/>
      <c r="P31" s="88"/>
      <c r="Q31" s="88"/>
      <c r="R31" s="88"/>
      <c r="S31" s="88"/>
    </row>
    <row r="32" spans="2:19" ht="12" customHeight="1" x14ac:dyDescent="0.25">
      <c r="B32" s="95" t="s">
        <v>72</v>
      </c>
      <c r="C32" s="68" t="s">
        <v>2</v>
      </c>
      <c r="D32" s="75">
        <v>164</v>
      </c>
      <c r="E32" s="68"/>
      <c r="F32" s="68"/>
      <c r="G32" s="68"/>
      <c r="H32" s="89">
        <f t="shared" ref="H32:H49" si="7">+D32+F32</f>
        <v>164</v>
      </c>
      <c r="I32" s="89"/>
      <c r="J32" s="85"/>
      <c r="K32" s="85"/>
      <c r="L32" s="85"/>
      <c r="M32" s="85"/>
      <c r="N32" s="88"/>
      <c r="O32" s="88"/>
      <c r="P32" s="88"/>
      <c r="Q32" s="88"/>
      <c r="R32" s="88"/>
      <c r="S32" s="88"/>
    </row>
    <row r="33" spans="2:19" ht="12" customHeight="1" x14ac:dyDescent="0.25">
      <c r="B33" s="95" t="s">
        <v>73</v>
      </c>
      <c r="C33" s="68" t="s">
        <v>2</v>
      </c>
      <c r="D33" s="75">
        <f>290-D32</f>
        <v>126</v>
      </c>
      <c r="E33" s="68"/>
      <c r="F33" s="68"/>
      <c r="G33" s="68"/>
      <c r="H33" s="89">
        <f t="shared" ref="H33" si="8">+D33+F33</f>
        <v>126</v>
      </c>
      <c r="I33" s="89"/>
      <c r="J33" s="85"/>
      <c r="K33" s="85"/>
      <c r="L33" s="85"/>
      <c r="M33" s="85"/>
      <c r="N33" s="88"/>
      <c r="O33" s="88"/>
      <c r="P33" s="88"/>
      <c r="Q33" s="88"/>
      <c r="R33" s="88"/>
      <c r="S33" s="88"/>
    </row>
    <row r="34" spans="2:19" ht="12" customHeight="1" x14ac:dyDescent="0.25">
      <c r="B34" s="95" t="s">
        <v>36</v>
      </c>
      <c r="C34" s="68" t="s">
        <v>2</v>
      </c>
      <c r="D34" s="68">
        <v>233</v>
      </c>
      <c r="E34" s="68"/>
      <c r="F34" s="68"/>
      <c r="G34" s="68"/>
      <c r="H34" s="89">
        <f t="shared" si="7"/>
        <v>233</v>
      </c>
      <c r="I34" s="89"/>
      <c r="J34" s="85"/>
      <c r="K34" s="85"/>
      <c r="L34" s="85"/>
      <c r="M34" s="85"/>
      <c r="N34" s="88"/>
      <c r="O34" s="88"/>
      <c r="P34" s="88"/>
      <c r="Q34" s="88"/>
      <c r="R34" s="88"/>
      <c r="S34" s="88"/>
    </row>
    <row r="35" spans="2:19" ht="12" customHeight="1" x14ac:dyDescent="0.25">
      <c r="B35" s="95" t="s">
        <v>74</v>
      </c>
      <c r="C35" s="68" t="s">
        <v>2</v>
      </c>
      <c r="D35" s="75">
        <f>10*6*3</f>
        <v>180</v>
      </c>
      <c r="E35" s="68"/>
      <c r="F35" s="68"/>
      <c r="G35" s="68"/>
      <c r="H35" s="89">
        <f t="shared" si="7"/>
        <v>180</v>
      </c>
      <c r="I35" s="89"/>
      <c r="J35" s="85"/>
      <c r="K35" s="85"/>
      <c r="L35" s="85"/>
      <c r="M35" s="85"/>
      <c r="N35" s="88"/>
      <c r="O35" s="88"/>
      <c r="P35" s="88"/>
      <c r="Q35" s="88"/>
      <c r="R35" s="88"/>
      <c r="S35" s="88"/>
    </row>
    <row r="36" spans="2:19" ht="12" customHeight="1" x14ac:dyDescent="0.25">
      <c r="B36" s="95" t="s">
        <v>51</v>
      </c>
      <c r="C36" s="68" t="s">
        <v>2</v>
      </c>
      <c r="D36" s="75">
        <v>120</v>
      </c>
      <c r="E36" s="68"/>
      <c r="F36" s="68"/>
      <c r="G36" s="68"/>
      <c r="H36" s="89">
        <f t="shared" si="7"/>
        <v>120</v>
      </c>
      <c r="I36" s="89"/>
      <c r="J36" s="85"/>
      <c r="K36" s="85"/>
      <c r="L36" s="85"/>
      <c r="M36" s="85"/>
      <c r="N36" s="88"/>
      <c r="O36" s="88"/>
      <c r="P36" s="88"/>
      <c r="Q36" s="88"/>
      <c r="R36" s="88"/>
      <c r="S36" s="88"/>
    </row>
    <row r="38" spans="2:19" ht="13.5" thickBot="1" x14ac:dyDescent="0.25"/>
    <row r="39" spans="2:19" ht="12" customHeight="1" thickBot="1" x14ac:dyDescent="0.3">
      <c r="B39" s="70" t="s">
        <v>48</v>
      </c>
      <c r="C39" s="71"/>
      <c r="D39" s="91">
        <f>SUM(D32:D38)</f>
        <v>823</v>
      </c>
      <c r="E39" s="71"/>
      <c r="F39" s="91">
        <f>SUM(F24:F24)</f>
        <v>0</v>
      </c>
      <c r="G39" s="71"/>
      <c r="H39" s="92">
        <f>+F39+D39</f>
        <v>823</v>
      </c>
      <c r="I39" s="92">
        <f>+H39+H25</f>
        <v>1450</v>
      </c>
      <c r="J39" s="85"/>
      <c r="K39" s="85"/>
      <c r="L39" s="85"/>
      <c r="M39" s="85"/>
      <c r="N39" s="88"/>
      <c r="O39" s="88"/>
      <c r="P39" s="88"/>
      <c r="Q39" s="88"/>
      <c r="R39" s="88"/>
      <c r="S39" s="88"/>
    </row>
    <row r="40" spans="2:19" ht="15.75" thickBot="1" x14ac:dyDescent="0.3">
      <c r="B40" s="77" t="s">
        <v>75</v>
      </c>
      <c r="C40" s="78"/>
      <c r="D40" s="96">
        <f>+D39+D25</f>
        <v>1450</v>
      </c>
      <c r="E40" s="78"/>
      <c r="F40" s="78"/>
      <c r="G40" s="78"/>
      <c r="H40" s="98"/>
      <c r="I40" s="98"/>
      <c r="J40" s="85"/>
      <c r="K40" s="85"/>
      <c r="L40" s="85"/>
      <c r="M40" s="85"/>
      <c r="N40" s="88"/>
      <c r="O40" s="88"/>
      <c r="P40" s="88"/>
      <c r="Q40" s="88"/>
      <c r="R40" s="88"/>
      <c r="S40" s="88"/>
    </row>
    <row r="41" spans="2:19" ht="12" customHeight="1" x14ac:dyDescent="0.25">
      <c r="B41" s="104" t="s">
        <v>83</v>
      </c>
      <c r="C41" s="93"/>
      <c r="D41" s="93"/>
      <c r="E41" s="93"/>
      <c r="F41" s="93"/>
      <c r="G41" s="93"/>
      <c r="H41" s="89">
        <f t="shared" si="7"/>
        <v>0</v>
      </c>
      <c r="I41" s="94"/>
      <c r="J41" s="85"/>
      <c r="K41" s="85"/>
      <c r="L41" s="85"/>
      <c r="M41" s="85"/>
      <c r="N41" s="88"/>
      <c r="O41" s="88"/>
      <c r="P41" s="88"/>
      <c r="Q41" s="88"/>
      <c r="R41" s="88"/>
      <c r="S41" s="88"/>
    </row>
    <row r="42" spans="2:19" ht="21" customHeight="1" x14ac:dyDescent="0.25">
      <c r="B42" s="105" t="s">
        <v>84</v>
      </c>
      <c r="C42" s="68" t="s">
        <v>2</v>
      </c>
      <c r="D42" s="75">
        <v>55</v>
      </c>
      <c r="E42" s="68"/>
      <c r="F42" s="68"/>
      <c r="G42" s="68"/>
      <c r="H42" s="89">
        <f t="shared" ref="H42" si="9">+D42+F42</f>
        <v>55</v>
      </c>
      <c r="I42" s="89"/>
      <c r="J42" s="85"/>
      <c r="K42" s="85"/>
      <c r="L42" s="85"/>
      <c r="M42" s="85"/>
      <c r="N42" s="88"/>
      <c r="O42" s="88"/>
      <c r="P42" s="88"/>
      <c r="Q42" s="88"/>
      <c r="R42" s="88"/>
      <c r="S42" s="88"/>
    </row>
    <row r="43" spans="2:19" ht="12" customHeight="1" x14ac:dyDescent="0.25">
      <c r="B43" s="105" t="s">
        <v>85</v>
      </c>
      <c r="C43" s="68" t="s">
        <v>2</v>
      </c>
      <c r="D43" s="68">
        <v>600</v>
      </c>
      <c r="E43" s="68"/>
      <c r="F43" s="68"/>
      <c r="G43" s="68"/>
      <c r="H43" s="89">
        <f t="shared" ref="H43:H48" si="10">+D43+F43</f>
        <v>600</v>
      </c>
      <c r="I43" s="89"/>
      <c r="J43" s="85"/>
      <c r="K43" s="85"/>
      <c r="L43" s="85"/>
      <c r="M43" s="85"/>
      <c r="N43" s="88"/>
      <c r="O43" s="88"/>
      <c r="P43" s="88"/>
      <c r="Q43" s="88"/>
      <c r="R43" s="88"/>
      <c r="S43" s="88"/>
    </row>
    <row r="44" spans="2:19" ht="12" customHeight="1" x14ac:dyDescent="0.25">
      <c r="B44" s="105" t="s">
        <v>86</v>
      </c>
      <c r="C44" s="68" t="s">
        <v>2</v>
      </c>
      <c r="D44" s="68">
        <v>2300</v>
      </c>
      <c r="E44" s="68"/>
      <c r="F44" s="68"/>
      <c r="G44" s="68"/>
      <c r="H44" s="89">
        <f t="shared" si="10"/>
        <v>2300</v>
      </c>
      <c r="I44" s="89"/>
      <c r="J44" s="85"/>
      <c r="K44" s="85"/>
      <c r="L44" s="85"/>
      <c r="M44" s="85"/>
      <c r="N44" s="88"/>
      <c r="O44" s="88"/>
      <c r="P44" s="88"/>
      <c r="Q44" s="88"/>
      <c r="R44" s="88"/>
      <c r="S44" s="88"/>
    </row>
    <row r="45" spans="2:19" ht="12" customHeight="1" x14ac:dyDescent="0.25">
      <c r="B45" s="105" t="s">
        <v>87</v>
      </c>
      <c r="C45" s="68" t="s">
        <v>2</v>
      </c>
      <c r="D45" s="68">
        <f>4*10*10</f>
        <v>400</v>
      </c>
      <c r="E45" s="68"/>
      <c r="F45" s="68"/>
      <c r="G45" s="68"/>
      <c r="H45" s="89">
        <f t="shared" si="10"/>
        <v>400</v>
      </c>
      <c r="I45" s="89"/>
      <c r="J45" s="85"/>
      <c r="K45" s="85"/>
      <c r="L45" s="85"/>
      <c r="M45" s="85"/>
      <c r="N45" s="88"/>
      <c r="O45" s="88"/>
      <c r="P45" s="88"/>
      <c r="Q45" s="88"/>
      <c r="R45" s="88"/>
      <c r="S45" s="88"/>
    </row>
    <row r="46" spans="2:19" ht="12" customHeight="1" x14ac:dyDescent="0.25">
      <c r="B46" s="105" t="s">
        <v>91</v>
      </c>
      <c r="C46" s="68" t="s">
        <v>2</v>
      </c>
      <c r="D46" s="68">
        <f>50*3*3</f>
        <v>450</v>
      </c>
      <c r="E46" s="68"/>
      <c r="F46" s="68"/>
      <c r="G46" s="68"/>
      <c r="H46" s="89">
        <f t="shared" si="10"/>
        <v>450</v>
      </c>
      <c r="I46" s="89"/>
      <c r="J46" s="85"/>
      <c r="K46" s="85"/>
      <c r="L46" s="85"/>
      <c r="M46" s="85"/>
      <c r="N46" s="88"/>
      <c r="O46" s="88"/>
      <c r="P46" s="88"/>
      <c r="Q46" s="88"/>
      <c r="R46" s="88"/>
      <c r="S46" s="88"/>
    </row>
    <row r="47" spans="2:19" ht="12" customHeight="1" x14ac:dyDescent="0.25">
      <c r="B47" s="105" t="s">
        <v>92</v>
      </c>
      <c r="C47" s="68" t="s">
        <v>2</v>
      </c>
      <c r="D47" s="68">
        <f>+D45+D46</f>
        <v>850</v>
      </c>
      <c r="E47" s="68"/>
      <c r="F47" s="68"/>
      <c r="G47" s="68"/>
      <c r="H47" s="89">
        <f t="shared" ref="H47" si="11">+D47+F47</f>
        <v>850</v>
      </c>
      <c r="I47" s="89"/>
      <c r="J47" s="85"/>
      <c r="K47" s="85"/>
      <c r="L47" s="85"/>
      <c r="M47" s="85"/>
      <c r="N47" s="88"/>
      <c r="O47" s="88"/>
      <c r="P47" s="88"/>
      <c r="Q47" s="88"/>
      <c r="R47" s="88"/>
      <c r="S47" s="88"/>
    </row>
    <row r="48" spans="2:19" ht="12" customHeight="1" x14ac:dyDescent="0.25">
      <c r="B48" s="105" t="s">
        <v>88</v>
      </c>
      <c r="C48" s="68" t="s">
        <v>2</v>
      </c>
      <c r="D48" s="68">
        <f>+D40*3</f>
        <v>4350</v>
      </c>
      <c r="E48" s="68"/>
      <c r="F48" s="68"/>
      <c r="G48" s="68"/>
      <c r="H48" s="89">
        <f t="shared" si="10"/>
        <v>4350</v>
      </c>
      <c r="I48" s="89"/>
      <c r="J48" s="85"/>
      <c r="K48" s="85"/>
      <c r="L48" s="85"/>
      <c r="M48" s="85"/>
      <c r="N48" s="88"/>
      <c r="O48" s="88"/>
      <c r="P48" s="88"/>
      <c r="Q48" s="88"/>
      <c r="R48" s="88"/>
      <c r="S48" s="88"/>
    </row>
    <row r="49" spans="2:19" ht="12" customHeight="1" thickBot="1" x14ac:dyDescent="0.3">
      <c r="B49" s="106" t="s">
        <v>89</v>
      </c>
      <c r="C49" s="69"/>
      <c r="D49" s="69">
        <v>2595</v>
      </c>
      <c r="E49" s="69"/>
      <c r="F49" s="69"/>
      <c r="G49" s="69"/>
      <c r="H49" s="89">
        <f t="shared" si="7"/>
        <v>2595</v>
      </c>
      <c r="I49" s="90"/>
      <c r="J49" s="85"/>
      <c r="K49" s="85"/>
      <c r="L49" s="85"/>
      <c r="M49" s="85"/>
      <c r="N49" s="88"/>
      <c r="O49" s="88"/>
      <c r="P49" s="88"/>
      <c r="Q49" s="88"/>
      <c r="R49" s="88"/>
      <c r="S49" s="88"/>
    </row>
    <row r="50" spans="2:19" ht="15.75" thickBot="1" x14ac:dyDescent="0.3">
      <c r="B50" s="77" t="s">
        <v>90</v>
      </c>
      <c r="C50" s="78"/>
      <c r="D50" s="96">
        <f>SUM(D42:D49)</f>
        <v>11600</v>
      </c>
      <c r="E50" s="78"/>
      <c r="F50" s="96"/>
      <c r="G50" s="78"/>
      <c r="H50" s="92"/>
      <c r="I50" s="92"/>
      <c r="J50" s="85"/>
      <c r="K50" s="85"/>
      <c r="L50" s="85"/>
      <c r="M50" s="85"/>
      <c r="N50" s="88"/>
      <c r="O50" s="88"/>
      <c r="P50" s="88"/>
      <c r="Q50" s="88"/>
      <c r="R50" s="88"/>
      <c r="S50" s="88"/>
    </row>
  </sheetData>
  <mergeCells count="1">
    <mergeCell ref="B2:H2"/>
  </mergeCells>
  <phoneticPr fontId="3" type="noConversion"/>
  <pageMargins left="0.75" right="0.75" top="1" bottom="1" header="0" footer="0"/>
  <pageSetup scale="7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R45"/>
  <sheetViews>
    <sheetView topLeftCell="A19" workbookViewId="0">
      <selection activeCell="C54" sqref="C54"/>
    </sheetView>
  </sheetViews>
  <sheetFormatPr baseColWidth="10" defaultRowHeight="12.75" x14ac:dyDescent="0.2"/>
  <cols>
    <col min="1" max="1" width="11.42578125" style="2"/>
    <col min="2" max="2" width="8" style="2" customWidth="1"/>
    <col min="3" max="3" width="17.85546875" style="2" customWidth="1"/>
    <col min="4" max="4" width="7" style="2" customWidth="1"/>
    <col min="5" max="5" width="27.42578125" style="2" customWidth="1"/>
    <col min="6" max="6" width="6.7109375" style="2" customWidth="1"/>
    <col min="7" max="7" width="10.5703125" style="2" customWidth="1"/>
    <col min="8" max="8" width="9" style="2" customWidth="1"/>
    <col min="9" max="9" width="11.42578125" style="2"/>
    <col min="10" max="11" width="0" style="2" hidden="1" customWidth="1"/>
    <col min="12" max="16384" width="11.42578125" style="2"/>
  </cols>
  <sheetData>
    <row r="2" spans="2:18" ht="13.5" thickBot="1" x14ac:dyDescent="0.25"/>
    <row r="3" spans="2:18" ht="13.5" thickBot="1" x14ac:dyDescent="0.25">
      <c r="B3" s="19"/>
      <c r="C3" s="204" t="s">
        <v>102</v>
      </c>
      <c r="D3" s="205"/>
      <c r="E3" s="205"/>
      <c r="F3" s="205"/>
      <c r="G3" s="205"/>
      <c r="H3" s="205"/>
      <c r="I3" s="205"/>
      <c r="J3" s="205"/>
      <c r="K3" s="206"/>
    </row>
    <row r="4" spans="2:18" ht="13.5" thickBot="1" x14ac:dyDescent="0.25">
      <c r="B4" s="20"/>
      <c r="C4" s="21"/>
      <c r="D4" s="21"/>
      <c r="E4" s="21"/>
      <c r="F4" s="21"/>
      <c r="G4" s="21"/>
      <c r="H4" s="21"/>
      <c r="I4" s="21"/>
      <c r="J4" s="21"/>
      <c r="K4" s="22"/>
    </row>
    <row r="5" spans="2:18" ht="23.25" thickBot="1" x14ac:dyDescent="0.25">
      <c r="B5" s="20"/>
      <c r="C5" s="207" t="s">
        <v>9</v>
      </c>
      <c r="D5" s="208"/>
      <c r="E5" s="59" t="s">
        <v>10</v>
      </c>
      <c r="F5" s="113" t="s">
        <v>11</v>
      </c>
      <c r="G5" s="113" t="s">
        <v>21</v>
      </c>
      <c r="H5" s="113" t="s">
        <v>23</v>
      </c>
      <c r="I5" s="59" t="s">
        <v>12</v>
      </c>
      <c r="J5" s="23" t="s">
        <v>13</v>
      </c>
      <c r="K5" s="23" t="s">
        <v>14</v>
      </c>
      <c r="M5" s="29"/>
      <c r="N5" s="29"/>
      <c r="O5" s="29"/>
      <c r="P5" s="29"/>
      <c r="Q5" s="29"/>
      <c r="R5" s="29"/>
    </row>
    <row r="6" spans="2:18" ht="13.5" customHeight="1" x14ac:dyDescent="0.2">
      <c r="B6" s="209" t="s">
        <v>15</v>
      </c>
      <c r="C6" s="214" t="s">
        <v>20</v>
      </c>
      <c r="D6" s="210"/>
      <c r="E6" s="115" t="s">
        <v>99</v>
      </c>
      <c r="F6" s="139" t="s">
        <v>2</v>
      </c>
      <c r="G6" s="116">
        <f>+'RELA.SUPERF. EQUIPO PERSONAS'!D15</f>
        <v>14.5</v>
      </c>
      <c r="H6" s="116"/>
      <c r="I6" s="117">
        <f t="shared" ref="I6:I15" si="0">SUM(G6:H6)</f>
        <v>14.5</v>
      </c>
      <c r="J6" s="211"/>
      <c r="K6" s="212"/>
      <c r="M6" s="29"/>
      <c r="N6" s="29"/>
      <c r="O6" s="29"/>
      <c r="P6" s="29"/>
      <c r="Q6" s="29"/>
      <c r="R6" s="29"/>
    </row>
    <row r="7" spans="2:18" ht="9.75" customHeight="1" x14ac:dyDescent="0.2">
      <c r="B7" s="196"/>
      <c r="C7" s="215"/>
      <c r="D7" s="200"/>
      <c r="E7" s="118" t="s">
        <v>31</v>
      </c>
      <c r="F7" s="140" t="s">
        <v>2</v>
      </c>
      <c r="G7" s="114">
        <f>+'RELA.SUPERF. EQUIPO PERSONAS'!D18</f>
        <v>41.5</v>
      </c>
      <c r="H7" s="114"/>
      <c r="I7" s="119">
        <f t="shared" si="0"/>
        <v>41.5</v>
      </c>
      <c r="J7" s="201"/>
      <c r="K7" s="203"/>
      <c r="M7" s="29"/>
      <c r="N7" s="29"/>
      <c r="O7" s="29"/>
      <c r="P7" s="29"/>
      <c r="Q7" s="29"/>
      <c r="R7" s="29"/>
    </row>
    <row r="8" spans="2:18" ht="13.5" customHeight="1" x14ac:dyDescent="0.2">
      <c r="B8" s="196"/>
      <c r="C8" s="215"/>
      <c r="D8" s="200"/>
      <c r="E8" s="118" t="s">
        <v>30</v>
      </c>
      <c r="F8" s="140" t="s">
        <v>2</v>
      </c>
      <c r="G8" s="114">
        <f>+'RELA.SUPERF. EQUIPO PERSONAS'!D22</f>
        <v>20</v>
      </c>
      <c r="H8" s="114"/>
      <c r="I8" s="119">
        <f t="shared" si="0"/>
        <v>20</v>
      </c>
      <c r="J8" s="201"/>
      <c r="K8" s="203"/>
      <c r="M8" s="29"/>
      <c r="N8" s="29"/>
      <c r="O8" s="29"/>
      <c r="P8" s="29"/>
      <c r="Q8" s="29"/>
      <c r="R8" s="29"/>
    </row>
    <row r="9" spans="2:18" ht="12" customHeight="1" x14ac:dyDescent="0.2">
      <c r="B9" s="196"/>
      <c r="C9" s="215"/>
      <c r="D9" s="200"/>
      <c r="E9" s="122" t="s">
        <v>42</v>
      </c>
      <c r="F9" s="140" t="s">
        <v>2</v>
      </c>
      <c r="G9" s="114">
        <f>+'RELA.SUPERF. EQUIPO PERSONAS'!D19</f>
        <v>37.5</v>
      </c>
      <c r="H9" s="114"/>
      <c r="I9" s="119">
        <f t="shared" si="0"/>
        <v>37.5</v>
      </c>
      <c r="J9" s="201"/>
      <c r="K9" s="203"/>
      <c r="M9" s="29"/>
      <c r="N9" s="29"/>
      <c r="O9" s="29"/>
      <c r="P9" s="29"/>
      <c r="Q9" s="29"/>
      <c r="R9" s="29"/>
    </row>
    <row r="10" spans="2:18" ht="12" customHeight="1" x14ac:dyDescent="0.2">
      <c r="B10" s="196"/>
      <c r="C10" s="215"/>
      <c r="D10" s="200"/>
      <c r="E10" s="122" t="s">
        <v>50</v>
      </c>
      <c r="F10" s="140" t="s">
        <v>2</v>
      </c>
      <c r="G10" s="114">
        <f>+'RELA.SUPERF. EQUIPO PERSONAS'!D20</f>
        <v>14.5</v>
      </c>
      <c r="H10" s="114"/>
      <c r="I10" s="119">
        <f t="shared" si="0"/>
        <v>14.5</v>
      </c>
      <c r="J10" s="201"/>
      <c r="K10" s="203"/>
      <c r="M10" s="29"/>
      <c r="N10" s="29"/>
      <c r="O10" s="29"/>
      <c r="P10" s="29"/>
      <c r="Q10" s="29"/>
      <c r="R10" s="29"/>
    </row>
    <row r="11" spans="2:18" ht="12" customHeight="1" x14ac:dyDescent="0.2">
      <c r="B11" s="196"/>
      <c r="C11" s="215"/>
      <c r="D11" s="200"/>
      <c r="E11" s="122" t="str">
        <f>+'RELA.SUPERF. EQUIPO PERSONAS'!B11</f>
        <v>ANEXO .       HALL DISTRIBUIDOR</v>
      </c>
      <c r="F11" s="140" t="s">
        <v>2</v>
      </c>
      <c r="G11" s="131">
        <f>+'RELA.SUPERF. EQUIPO PERSONAS'!D11</f>
        <v>27</v>
      </c>
      <c r="H11" s="114"/>
      <c r="I11" s="119">
        <f t="shared" si="0"/>
        <v>27</v>
      </c>
      <c r="J11" s="201"/>
      <c r="K11" s="203"/>
      <c r="M11" s="29"/>
      <c r="N11" s="29"/>
      <c r="O11" s="29"/>
      <c r="P11" s="29"/>
      <c r="Q11" s="29"/>
      <c r="R11" s="29"/>
    </row>
    <row r="12" spans="2:18" ht="12" customHeight="1" x14ac:dyDescent="0.2">
      <c r="B12" s="196"/>
      <c r="C12" s="215"/>
      <c r="D12" s="200"/>
      <c r="E12" s="118" t="str">
        <f>+'RELA.SUPERF. EQUIPO PERSONAS'!B21</f>
        <v>INGRESO Y MOSTRADOR</v>
      </c>
      <c r="F12" s="140" t="s">
        <v>2</v>
      </c>
      <c r="G12" s="114">
        <f>+'RELA.SUPERF. EQUIPO PERSONAS'!D21</f>
        <v>34.5</v>
      </c>
      <c r="H12" s="114"/>
      <c r="I12" s="119">
        <f t="shared" si="0"/>
        <v>34.5</v>
      </c>
      <c r="J12" s="201"/>
      <c r="K12" s="203"/>
      <c r="M12" s="29"/>
      <c r="N12" s="29"/>
      <c r="O12" s="29"/>
      <c r="P12" s="29"/>
      <c r="Q12" s="29"/>
      <c r="R12" s="29"/>
    </row>
    <row r="13" spans="2:18" ht="13.5" thickBot="1" x14ac:dyDescent="0.25">
      <c r="B13" s="197"/>
      <c r="C13" s="24"/>
      <c r="D13" s="199"/>
      <c r="E13" s="124" t="s">
        <v>16</v>
      </c>
      <c r="F13" s="125" t="s">
        <v>2</v>
      </c>
      <c r="G13" s="125">
        <f>SUM(G6:G12)</f>
        <v>189.5</v>
      </c>
      <c r="H13" s="125">
        <f>SUM(H6:H12)</f>
        <v>0</v>
      </c>
      <c r="I13" s="126">
        <f t="shared" si="0"/>
        <v>189.5</v>
      </c>
      <c r="J13" s="203"/>
      <c r="K13" s="203"/>
      <c r="M13" s="29"/>
      <c r="N13" s="29"/>
      <c r="O13" s="29"/>
      <c r="P13" s="29"/>
      <c r="Q13" s="29"/>
      <c r="R13" s="29"/>
    </row>
    <row r="14" spans="2:18" ht="12" customHeight="1" x14ac:dyDescent="0.2">
      <c r="B14" s="209" t="s">
        <v>17</v>
      </c>
      <c r="C14" s="210" t="s">
        <v>18</v>
      </c>
      <c r="D14" s="210"/>
      <c r="E14" s="128" t="str">
        <f>+'RELA.SUPERF. EQUIPO PERSONAS'!B13</f>
        <v>SALA DE EQUIPOS - Aires</v>
      </c>
      <c r="F14" s="141" t="s">
        <v>2</v>
      </c>
      <c r="G14" s="173">
        <f>+'RELA.SUPERF. EQUIPO PERSONAS'!D13</f>
        <v>109</v>
      </c>
      <c r="H14" s="116"/>
      <c r="I14" s="117">
        <f t="shared" si="0"/>
        <v>109</v>
      </c>
      <c r="J14" s="201"/>
      <c r="K14" s="203"/>
      <c r="M14" s="29"/>
      <c r="N14" s="29"/>
      <c r="O14" s="29"/>
      <c r="P14" s="29"/>
      <c r="Q14" s="29"/>
      <c r="R14" s="29"/>
    </row>
    <row r="15" spans="2:18" ht="12" customHeight="1" x14ac:dyDescent="0.2">
      <c r="B15" s="196"/>
      <c r="C15" s="200"/>
      <c r="D15" s="200"/>
      <c r="E15" s="122" t="str">
        <f>+'RELA.SUPERF. EQUIPO PERSONAS'!B14</f>
        <v>ANEXO  SALA MONITOREO</v>
      </c>
      <c r="F15" s="142" t="s">
        <v>2</v>
      </c>
      <c r="G15" s="174">
        <f>+'RELA.SUPERF. EQUIPO PERSONAS'!D14</f>
        <v>33.5</v>
      </c>
      <c r="H15" s="114"/>
      <c r="I15" s="119">
        <f t="shared" si="0"/>
        <v>33.5</v>
      </c>
      <c r="J15" s="201"/>
      <c r="K15" s="203"/>
      <c r="M15" s="29"/>
      <c r="N15" s="29"/>
      <c r="O15" s="29"/>
      <c r="P15" s="29"/>
      <c r="Q15" s="29"/>
      <c r="R15" s="29"/>
    </row>
    <row r="16" spans="2:18" ht="12" customHeight="1" x14ac:dyDescent="0.2">
      <c r="B16" s="196"/>
      <c r="C16" s="200"/>
      <c r="D16" s="200"/>
      <c r="E16" s="122" t="s">
        <v>27</v>
      </c>
      <c r="F16" s="114" t="s">
        <v>2</v>
      </c>
      <c r="G16" s="114"/>
      <c r="H16" s="114"/>
      <c r="I16" s="119">
        <f t="shared" ref="I16:I19" si="1">SUM(G16:H16)</f>
        <v>0</v>
      </c>
      <c r="J16" s="201"/>
      <c r="K16" s="203"/>
      <c r="M16" s="29"/>
      <c r="N16" s="29"/>
      <c r="O16" s="29"/>
      <c r="P16" s="29"/>
      <c r="Q16" s="29"/>
      <c r="R16" s="29"/>
    </row>
    <row r="17" spans="2:18" ht="12" customHeight="1" x14ac:dyDescent="0.2">
      <c r="B17" s="196"/>
      <c r="C17" s="200"/>
      <c r="D17" s="200"/>
      <c r="E17" s="122" t="str">
        <f>+'RELA.SUPERF. EQUIPO PERSONAS'!B16</f>
        <v>ANEXO  TALLER DE PRUEBAS</v>
      </c>
      <c r="F17" s="142" t="s">
        <v>2</v>
      </c>
      <c r="G17" s="175">
        <f>+'RELA.SUPERF. EQUIPO PERSONAS'!D16</f>
        <v>33.5</v>
      </c>
      <c r="H17" s="114"/>
      <c r="I17" s="119">
        <f t="shared" si="1"/>
        <v>33.5</v>
      </c>
      <c r="J17" s="201"/>
      <c r="K17" s="203"/>
      <c r="M17" s="29"/>
      <c r="N17" s="29"/>
      <c r="O17" s="29"/>
      <c r="P17" s="29"/>
      <c r="Q17" s="29"/>
      <c r="R17" s="29"/>
    </row>
    <row r="18" spans="2:18" ht="12" customHeight="1" x14ac:dyDescent="0.2">
      <c r="B18" s="196"/>
      <c r="C18" s="200"/>
      <c r="D18" s="200"/>
      <c r="E18" s="122" t="str">
        <f>+'RELA.SUPERF. EQUIPO PERSONAS'!B17</f>
        <v>ANEXO  ALMACENES</v>
      </c>
      <c r="F18" s="142" t="s">
        <v>2</v>
      </c>
      <c r="G18" s="175">
        <f>+'RELA.SUPERF. EQUIPO PERSONAS'!D17</f>
        <v>28</v>
      </c>
      <c r="H18" s="114"/>
      <c r="I18" s="119">
        <f t="shared" si="1"/>
        <v>28</v>
      </c>
      <c r="J18" s="201"/>
      <c r="K18" s="203"/>
      <c r="M18" s="29"/>
      <c r="N18" s="29"/>
      <c r="O18" s="29"/>
      <c r="P18" s="29"/>
      <c r="Q18" s="29"/>
      <c r="R18" s="29"/>
    </row>
    <row r="19" spans="2:18" ht="12" customHeight="1" x14ac:dyDescent="0.2">
      <c r="B19" s="196"/>
      <c r="C19" s="200"/>
      <c r="D19" s="200"/>
      <c r="E19" s="122" t="s">
        <v>24</v>
      </c>
      <c r="F19" s="142" t="s">
        <v>2</v>
      </c>
      <c r="G19" s="176">
        <f>+'RELA.SUPERF. EQUIPO PERSONAS'!D6+'RELA.SUPERF. EQUIPO PERSONAS'!D7+'RELA.SUPERF. EQUIPO PERSONAS'!D8+'RELA.SUPERF. EQUIPO PERSONAS'!D9</f>
        <v>85.000000000000014</v>
      </c>
      <c r="H19" s="114"/>
      <c r="I19" s="119">
        <f t="shared" si="1"/>
        <v>85.000000000000014</v>
      </c>
      <c r="J19" s="201"/>
      <c r="K19" s="203"/>
      <c r="M19" s="29"/>
      <c r="N19" s="29"/>
      <c r="O19" s="29"/>
      <c r="P19" s="29"/>
      <c r="Q19" s="29"/>
      <c r="R19" s="29"/>
    </row>
    <row r="20" spans="2:18" ht="12" customHeight="1" x14ac:dyDescent="0.2">
      <c r="B20" s="196"/>
      <c r="C20" s="200"/>
      <c r="D20" s="200"/>
      <c r="E20" s="122" t="s">
        <v>25</v>
      </c>
      <c r="F20" s="114" t="s">
        <v>2</v>
      </c>
      <c r="G20" s="114"/>
      <c r="H20" s="114"/>
      <c r="I20" s="119">
        <f>SUM(G20:H20)</f>
        <v>0</v>
      </c>
      <c r="J20" s="201"/>
      <c r="K20" s="203"/>
      <c r="M20" s="29"/>
      <c r="N20" s="29"/>
      <c r="O20" s="29"/>
      <c r="P20" s="29"/>
      <c r="Q20" s="29"/>
      <c r="R20" s="29"/>
    </row>
    <row r="21" spans="2:18" ht="12" customHeight="1" thickBot="1" x14ac:dyDescent="0.25">
      <c r="B21" s="196"/>
      <c r="C21" s="200"/>
      <c r="D21" s="200"/>
      <c r="E21" s="130" t="s">
        <v>26</v>
      </c>
      <c r="F21" s="120" t="s">
        <v>2</v>
      </c>
      <c r="G21" s="120"/>
      <c r="H21" s="120"/>
      <c r="I21" s="121">
        <f>SUM(G21:H21)</f>
        <v>0</v>
      </c>
      <c r="J21" s="201"/>
      <c r="K21" s="203"/>
      <c r="M21" s="29"/>
      <c r="N21" s="29"/>
      <c r="O21" s="29"/>
      <c r="P21" s="29"/>
      <c r="Q21" s="29"/>
      <c r="R21" s="29"/>
    </row>
    <row r="22" spans="2:18" ht="13.5" thickBot="1" x14ac:dyDescent="0.25">
      <c r="B22" s="196"/>
      <c r="C22" s="200"/>
      <c r="D22" s="198"/>
      <c r="E22" s="124" t="s">
        <v>16</v>
      </c>
      <c r="F22" s="125" t="s">
        <v>2</v>
      </c>
      <c r="G22" s="125">
        <f>SUM(G14:G21)</f>
        <v>289</v>
      </c>
      <c r="H22" s="125">
        <f>SUM(H14:H21)</f>
        <v>0</v>
      </c>
      <c r="I22" s="126">
        <f>SUM(G22:H22)</f>
        <v>289</v>
      </c>
      <c r="J22" s="203"/>
      <c r="K22" s="203"/>
      <c r="M22" s="29"/>
      <c r="N22" s="29"/>
      <c r="O22" s="29"/>
      <c r="P22" s="29"/>
      <c r="Q22" s="29"/>
      <c r="R22" s="29"/>
    </row>
    <row r="23" spans="2:18" x14ac:dyDescent="0.2">
      <c r="B23" s="209" t="s">
        <v>19</v>
      </c>
      <c r="C23" s="210" t="s">
        <v>100</v>
      </c>
      <c r="D23" s="210"/>
      <c r="E23" s="128"/>
      <c r="F23" s="116"/>
      <c r="G23" s="135"/>
      <c r="H23" s="116"/>
      <c r="I23" s="119">
        <f t="shared" ref="I23" si="2">SUM(G23:H23)</f>
        <v>0</v>
      </c>
      <c r="J23" s="201"/>
      <c r="K23" s="203"/>
      <c r="M23" s="29"/>
      <c r="N23" s="29"/>
      <c r="O23" s="29"/>
      <c r="P23" s="29"/>
      <c r="Q23" s="29"/>
      <c r="R23" s="29"/>
    </row>
    <row r="24" spans="2:18" x14ac:dyDescent="0.2">
      <c r="B24" s="196"/>
      <c r="C24" s="200"/>
      <c r="D24" s="200"/>
      <c r="E24" s="122" t="s">
        <v>29</v>
      </c>
      <c r="F24" s="142" t="s">
        <v>2</v>
      </c>
      <c r="G24" s="176">
        <f>+'RELA.SUPERF. EQUIPO PERSONAS'!D24</f>
        <v>20</v>
      </c>
      <c r="H24" s="114"/>
      <c r="I24" s="119">
        <f>SUM(G24:H24)</f>
        <v>20</v>
      </c>
      <c r="J24" s="201"/>
      <c r="K24" s="203"/>
      <c r="M24" s="29"/>
      <c r="N24" s="29"/>
      <c r="O24" s="29"/>
      <c r="P24" s="29"/>
      <c r="Q24" s="29"/>
      <c r="R24" s="29"/>
    </row>
    <row r="25" spans="2:18" ht="12.75" customHeight="1" x14ac:dyDescent="0.2">
      <c r="B25" s="196"/>
      <c r="C25" s="200"/>
      <c r="D25" s="200"/>
      <c r="E25" s="122" t="str">
        <f>+'RELA.SUPERF. EQUIPO PERSONAS'!B10</f>
        <v>ANEXO .       CUARTO GENERADOR</v>
      </c>
      <c r="F25" s="142" t="s">
        <v>2</v>
      </c>
      <c r="G25" s="127">
        <f>+'RELA.SUPERF. EQUIPO PERSONAS'!D10</f>
        <v>28.5</v>
      </c>
      <c r="H25" s="114"/>
      <c r="I25" s="119">
        <f t="shared" ref="I25:I33" si="3">SUM(G25:H25)</f>
        <v>28.5</v>
      </c>
      <c r="J25" s="201"/>
      <c r="K25" s="203"/>
      <c r="M25" s="29"/>
      <c r="N25" s="29"/>
      <c r="O25" s="29"/>
      <c r="P25" s="29"/>
      <c r="Q25" s="29"/>
      <c r="R25" s="29"/>
    </row>
    <row r="26" spans="2:18" ht="21.75" customHeight="1" x14ac:dyDescent="0.2">
      <c r="B26" s="196"/>
      <c r="C26" s="200"/>
      <c r="D26" s="200"/>
      <c r="E26" s="122" t="str">
        <f>+'RELA.SUPERF. EQUIPO PERSONAS'!B23</f>
        <v>GENERADOR EXTERIOR Y MANIPULACION</v>
      </c>
      <c r="F26" s="142" t="s">
        <v>2</v>
      </c>
      <c r="G26" s="174">
        <f>+'RELA.SUPERF. EQUIPO PERSONAS'!D23</f>
        <v>100</v>
      </c>
      <c r="H26" s="114"/>
      <c r="I26" s="119">
        <f t="shared" si="3"/>
        <v>100</v>
      </c>
      <c r="J26" s="201"/>
      <c r="K26" s="203"/>
      <c r="M26" s="29"/>
      <c r="N26" s="29"/>
      <c r="O26" s="29"/>
      <c r="P26" s="29"/>
      <c r="Q26" s="29"/>
      <c r="R26" s="29"/>
    </row>
    <row r="27" spans="2:18" ht="12.75" customHeight="1" x14ac:dyDescent="0.2">
      <c r="B27" s="196"/>
      <c r="C27" s="200"/>
      <c r="D27" s="200"/>
      <c r="E27" s="122" t="str">
        <f>+'RELA.SUPERF. EQUIPO PERSONAS'!B35</f>
        <v>AREA PARQUEOS</v>
      </c>
      <c r="F27" s="114" t="s">
        <v>2</v>
      </c>
      <c r="G27" s="127">
        <f>+'RELA.SUPERF. EQUIPO PERSONAS'!D35</f>
        <v>180</v>
      </c>
      <c r="H27" s="114"/>
      <c r="I27" s="119">
        <f t="shared" si="3"/>
        <v>180</v>
      </c>
      <c r="J27" s="201"/>
      <c r="K27" s="203"/>
      <c r="M27" s="29"/>
      <c r="N27" s="29"/>
      <c r="O27" s="29"/>
      <c r="P27" s="29"/>
      <c r="Q27" s="29"/>
      <c r="R27" s="29"/>
    </row>
    <row r="28" spans="2:18" ht="12.75" customHeight="1" x14ac:dyDescent="0.2">
      <c r="B28" s="196"/>
      <c r="C28" s="200"/>
      <c r="D28" s="200"/>
      <c r="E28" s="122" t="str">
        <f>+'RELA.SUPERF. EQUIPO PERSONAS'!B36</f>
        <v>AREA MANIOBRAS</v>
      </c>
      <c r="F28" s="114" t="s">
        <v>2</v>
      </c>
      <c r="G28" s="127">
        <f>+'RELA.SUPERF. EQUIPO PERSONAS'!D36</f>
        <v>120</v>
      </c>
      <c r="H28" s="114"/>
      <c r="I28" s="119">
        <f t="shared" si="3"/>
        <v>120</v>
      </c>
      <c r="J28" s="201"/>
      <c r="K28" s="203"/>
      <c r="M28" s="29"/>
      <c r="N28" s="29"/>
      <c r="O28" s="29"/>
      <c r="P28" s="29"/>
      <c r="Q28" s="29"/>
      <c r="R28" s="29"/>
    </row>
    <row r="29" spans="2:18" ht="12.75" customHeight="1" x14ac:dyDescent="0.2">
      <c r="B29" s="196"/>
      <c r="C29" s="200"/>
      <c r="D29" s="200"/>
      <c r="E29" s="122" t="str">
        <f>+'RELA.SUPERF. EQUIPO PERSONAS'!B34</f>
        <v>AREA VERDE</v>
      </c>
      <c r="F29" s="114" t="s">
        <v>2</v>
      </c>
      <c r="G29" s="127">
        <f>+'RELA.SUPERF. EQUIPO PERSONAS'!D34</f>
        <v>233</v>
      </c>
      <c r="H29" s="114"/>
      <c r="I29" s="119">
        <f t="shared" si="3"/>
        <v>233</v>
      </c>
      <c r="J29" s="201"/>
      <c r="K29" s="203"/>
      <c r="M29" s="29"/>
      <c r="N29" s="29"/>
      <c r="O29" s="29"/>
      <c r="P29" s="29"/>
      <c r="Q29" s="29"/>
      <c r="R29" s="29"/>
    </row>
    <row r="30" spans="2:18" ht="12.75" customHeight="1" x14ac:dyDescent="0.2">
      <c r="B30" s="196"/>
      <c r="C30" s="200"/>
      <c r="D30" s="200"/>
      <c r="E30" s="138" t="s">
        <v>28</v>
      </c>
      <c r="F30" s="114" t="s">
        <v>2</v>
      </c>
      <c r="G30" s="134">
        <f>+'RELA.SUPERF. EQUIPO PERSONAS'!D32+'RELA.SUPERF. EQUIPO PERSONAS'!D33</f>
        <v>290</v>
      </c>
      <c r="H30" s="114"/>
      <c r="I30" s="119">
        <f t="shared" si="3"/>
        <v>290</v>
      </c>
      <c r="J30" s="201"/>
      <c r="K30" s="203"/>
      <c r="M30" s="29"/>
      <c r="N30" s="29"/>
      <c r="O30" s="29"/>
      <c r="P30" s="29"/>
      <c r="Q30" s="29"/>
      <c r="R30" s="29"/>
    </row>
    <row r="31" spans="2:18" ht="12.75" customHeight="1" x14ac:dyDescent="0.2">
      <c r="B31" s="196"/>
      <c r="C31" s="200"/>
      <c r="D31" s="200"/>
      <c r="E31" s="138" t="str">
        <f>+'RELA.SUPERF. EQUIPO PERSONAS'!B27</f>
        <v>CIRCULACION VERTICAL GRADA</v>
      </c>
      <c r="F31" s="140" t="s">
        <v>2</v>
      </c>
      <c r="G31" s="127"/>
      <c r="H31" s="127">
        <f>+'RELA.SUPERF. EQUIPO PERSONAS'!F27</f>
        <v>14.5</v>
      </c>
      <c r="I31" s="119">
        <f t="shared" si="3"/>
        <v>14.5</v>
      </c>
      <c r="J31" s="201"/>
      <c r="K31" s="203"/>
      <c r="M31" s="29"/>
      <c r="N31" s="29"/>
      <c r="O31" s="29"/>
      <c r="P31" s="29"/>
      <c r="Q31" s="29"/>
      <c r="R31" s="29"/>
    </row>
    <row r="32" spans="2:18" ht="25.5" customHeight="1" x14ac:dyDescent="0.2">
      <c r="B32" s="196"/>
      <c r="C32" s="200"/>
      <c r="D32" s="200"/>
      <c r="E32" s="138" t="str">
        <f>+'RELA.SUPERF. EQUIPO PERSONAS'!B28</f>
        <v>DORMITORIO , SALA DESCANSO, COCINA . DUCHA Y VESTIDORES LAVANDERIA.</v>
      </c>
      <c r="F32" s="140" t="s">
        <v>2</v>
      </c>
      <c r="G32" s="127"/>
      <c r="H32" s="127">
        <f>+'RELA.SUPERF. EQUIPO PERSONAS'!F28</f>
        <v>153.30000000000001</v>
      </c>
      <c r="I32" s="119">
        <f t="shared" si="3"/>
        <v>153.30000000000001</v>
      </c>
      <c r="J32" s="201"/>
      <c r="K32" s="203"/>
      <c r="M32" s="29"/>
      <c r="N32" s="29"/>
      <c r="O32" s="29"/>
      <c r="P32" s="29"/>
      <c r="Q32" s="29"/>
      <c r="R32" s="29"/>
    </row>
    <row r="33" spans="2:18" ht="12.75" customHeight="1" x14ac:dyDescent="0.2">
      <c r="B33" s="196"/>
      <c r="C33" s="200"/>
      <c r="D33" s="200"/>
      <c r="E33" s="138" t="str">
        <f>+'RELA.SUPERF. EQUIPO PERSONAS'!B29</f>
        <v>LOSA FUTURO CRECIMIENTO</v>
      </c>
      <c r="F33" s="140" t="s">
        <v>2</v>
      </c>
      <c r="G33" s="127"/>
      <c r="H33" s="127">
        <f>+'RELA.SUPERF. EQUIPO PERSONAS'!F29</f>
        <v>185.5</v>
      </c>
      <c r="I33" s="119">
        <f t="shared" si="3"/>
        <v>185.5</v>
      </c>
      <c r="J33" s="201"/>
      <c r="K33" s="203"/>
      <c r="M33" s="29"/>
      <c r="N33" s="29"/>
      <c r="O33" s="29"/>
      <c r="P33" s="29"/>
      <c r="Q33" s="29"/>
      <c r="R33" s="29"/>
    </row>
    <row r="34" spans="2:18" ht="13.5" thickBot="1" x14ac:dyDescent="0.25">
      <c r="B34" s="196"/>
      <c r="C34" s="200"/>
      <c r="D34" s="198"/>
      <c r="E34" s="25" t="s">
        <v>16</v>
      </c>
      <c r="F34" s="26" t="s">
        <v>2</v>
      </c>
      <c r="G34" s="26">
        <f>SUM(G23:G33)</f>
        <v>971.5</v>
      </c>
      <c r="H34" s="26">
        <f>SUM(H23:H33)</f>
        <v>353.3</v>
      </c>
      <c r="I34" s="27">
        <f>SUM(G34:H34)</f>
        <v>1324.8</v>
      </c>
      <c r="J34" s="203"/>
      <c r="K34" s="203"/>
      <c r="M34" s="29"/>
      <c r="N34" s="29"/>
      <c r="O34" s="29"/>
      <c r="P34" s="29"/>
      <c r="Q34" s="29"/>
      <c r="R34" s="29"/>
    </row>
    <row r="35" spans="2:18" ht="13.5" thickBot="1" x14ac:dyDescent="0.25">
      <c r="B35" s="197"/>
      <c r="C35" s="213"/>
      <c r="D35" s="199"/>
      <c r="E35" s="124" t="s">
        <v>22</v>
      </c>
      <c r="F35" s="125" t="s">
        <v>2</v>
      </c>
      <c r="G35" s="125">
        <f>+G34+G22+G13</f>
        <v>1450</v>
      </c>
      <c r="H35" s="125">
        <f>+H34+H22+H13</f>
        <v>353.3</v>
      </c>
      <c r="I35" s="126">
        <f>SUM(G35:H35)</f>
        <v>1803.3</v>
      </c>
      <c r="J35" s="202"/>
      <c r="K35" s="202"/>
      <c r="M35" s="29"/>
      <c r="N35" s="29"/>
      <c r="O35" s="29"/>
      <c r="P35" s="29"/>
      <c r="Q35" s="29"/>
      <c r="R35" s="29"/>
    </row>
    <row r="36" spans="2:18" ht="21.75" customHeight="1" x14ac:dyDescent="0.2">
      <c r="B36" s="79"/>
      <c r="C36" s="82"/>
      <c r="D36" s="80"/>
      <c r="E36" s="128" t="str">
        <f>+'RELA.SUPERF. EQUIPO PERSONAS'!B42</f>
        <v>CONTROL DE INGRESO, MONITOREO, COCINA, DORMITORIO BAÑO LAV.</v>
      </c>
      <c r="F36" s="116" t="s">
        <v>2</v>
      </c>
      <c r="G36" s="129">
        <f>+'RELA.SUPERF. EQUIPO PERSONAS'!D42</f>
        <v>55</v>
      </c>
      <c r="H36" s="116"/>
      <c r="I36" s="119">
        <f t="shared" ref="I36:I43" si="4">SUM(G36:H36)</f>
        <v>55</v>
      </c>
      <c r="J36" s="137"/>
      <c r="K36" s="81"/>
      <c r="M36" s="29"/>
      <c r="N36" s="29"/>
      <c r="O36" s="29"/>
      <c r="P36" s="29"/>
      <c r="Q36" s="29"/>
      <c r="R36" s="29"/>
    </row>
    <row r="37" spans="2:18" x14ac:dyDescent="0.2">
      <c r="B37" s="196"/>
      <c r="C37" s="198" t="s">
        <v>101</v>
      </c>
      <c r="D37" s="200"/>
      <c r="E37" s="122" t="str">
        <f>+'RELA.SUPERF. EQUIPO PERSONAS'!B43</f>
        <v>ACERAS ENVOLVENTES</v>
      </c>
      <c r="F37" s="114" t="s">
        <v>2</v>
      </c>
      <c r="G37" s="134">
        <f>+'RELA.SUPERF. EQUIPO PERSONAS'!D43</f>
        <v>600</v>
      </c>
      <c r="H37" s="114"/>
      <c r="I37" s="119">
        <f>SUM(G37:H37)</f>
        <v>600</v>
      </c>
      <c r="J37" s="201"/>
      <c r="K37" s="203"/>
      <c r="M37" s="29"/>
      <c r="N37" s="29"/>
      <c r="O37" s="29"/>
      <c r="P37" s="29"/>
      <c r="Q37" s="29"/>
      <c r="R37" s="29"/>
    </row>
    <row r="38" spans="2:18" x14ac:dyDescent="0.2">
      <c r="B38" s="196"/>
      <c r="C38" s="198"/>
      <c r="D38" s="200"/>
      <c r="E38" s="122" t="str">
        <f>+'RELA.SUPERF. EQUIPO PERSONAS'!B44</f>
        <v>INGRESO ASFALTADO</v>
      </c>
      <c r="F38" s="114" t="s">
        <v>2</v>
      </c>
      <c r="G38" s="134">
        <f>+'RELA.SUPERF. EQUIPO PERSONAS'!D44</f>
        <v>2300</v>
      </c>
      <c r="H38" s="114"/>
      <c r="I38" s="119">
        <f t="shared" si="4"/>
        <v>2300</v>
      </c>
      <c r="J38" s="201"/>
      <c r="K38" s="203"/>
      <c r="M38" s="29"/>
      <c r="N38" s="29"/>
      <c r="O38" s="29"/>
      <c r="P38" s="29"/>
      <c r="Q38" s="29"/>
      <c r="R38" s="29"/>
    </row>
    <row r="39" spans="2:18" x14ac:dyDescent="0.2">
      <c r="B39" s="196"/>
      <c r="C39" s="198"/>
      <c r="D39" s="200"/>
      <c r="E39" s="122" t="str">
        <f>+'RELA.SUPERF. EQUIPO PERSONAS'!B45</f>
        <v>ANTENAS 4 DE 10X10</v>
      </c>
      <c r="F39" s="114" t="s">
        <v>2</v>
      </c>
      <c r="G39" s="134">
        <f>+'RELA.SUPERF. EQUIPO PERSONAS'!D45</f>
        <v>400</v>
      </c>
      <c r="H39" s="114"/>
      <c r="I39" s="119">
        <f t="shared" si="4"/>
        <v>400</v>
      </c>
      <c r="J39" s="201"/>
      <c r="K39" s="203"/>
      <c r="M39" s="29"/>
      <c r="N39" s="29"/>
      <c r="O39" s="29"/>
      <c r="P39" s="29"/>
      <c r="Q39" s="29"/>
      <c r="R39" s="29"/>
    </row>
    <row r="40" spans="2:18" x14ac:dyDescent="0.2">
      <c r="B40" s="196"/>
      <c r="C40" s="198"/>
      <c r="D40" s="200"/>
      <c r="E40" s="122" t="str">
        <f>+'RELA.SUPERF. EQUIPO PERSONAS'!B46</f>
        <v>ANTENAS 50 DE 3 X3</v>
      </c>
      <c r="F40" s="114" t="s">
        <v>2</v>
      </c>
      <c r="G40" s="134">
        <f>+'RELA.SUPERF. EQUIPO PERSONAS'!D46</f>
        <v>450</v>
      </c>
      <c r="H40" s="114"/>
      <c r="I40" s="119">
        <f t="shared" si="4"/>
        <v>450</v>
      </c>
      <c r="J40" s="201"/>
      <c r="K40" s="203"/>
      <c r="M40" s="29"/>
      <c r="N40" s="29"/>
      <c r="O40" s="29"/>
      <c r="P40" s="29"/>
      <c r="Q40" s="29"/>
      <c r="R40" s="29"/>
    </row>
    <row r="41" spans="2:18" x14ac:dyDescent="0.2">
      <c r="B41" s="196"/>
      <c r="C41" s="198"/>
      <c r="D41" s="200"/>
      <c r="E41" s="122" t="str">
        <f>+'RELA.SUPERF. EQUIPO PERSONAS'!B47</f>
        <v xml:space="preserve">AREA LIBRE ANTENAS </v>
      </c>
      <c r="F41" s="114" t="s">
        <v>2</v>
      </c>
      <c r="G41" s="134">
        <f>+'RELA.SUPERF. EQUIPO PERSONAS'!D47</f>
        <v>850</v>
      </c>
      <c r="H41" s="114"/>
      <c r="I41" s="119">
        <f t="shared" si="4"/>
        <v>850</v>
      </c>
      <c r="J41" s="201"/>
      <c r="K41" s="203"/>
      <c r="M41" s="29"/>
      <c r="N41" s="29"/>
      <c r="O41" s="29"/>
      <c r="P41" s="29"/>
      <c r="Q41" s="29"/>
      <c r="R41" s="29"/>
    </row>
    <row r="42" spans="2:18" x14ac:dyDescent="0.2">
      <c r="B42" s="196"/>
      <c r="C42" s="198"/>
      <c r="D42" s="200"/>
      <c r="E42" s="122" t="str">
        <f>+'RELA.SUPERF. EQUIPO PERSONAS'!B48</f>
        <v>AREA INTERVENIDA  3 MODULOS</v>
      </c>
      <c r="F42" s="114" t="s">
        <v>2</v>
      </c>
      <c r="G42" s="134">
        <f>+'RELA.SUPERF. EQUIPO PERSONAS'!D48</f>
        <v>4350</v>
      </c>
      <c r="H42" s="114"/>
      <c r="I42" s="119">
        <f t="shared" si="4"/>
        <v>4350</v>
      </c>
      <c r="J42" s="201"/>
      <c r="K42" s="203"/>
      <c r="M42" s="29"/>
      <c r="N42" s="29"/>
      <c r="O42" s="29"/>
      <c r="P42" s="29"/>
      <c r="Q42" s="29"/>
      <c r="R42" s="29"/>
    </row>
    <row r="43" spans="2:18" ht="13.5" thickBot="1" x14ac:dyDescent="0.25">
      <c r="B43" s="196"/>
      <c r="C43" s="198"/>
      <c r="D43" s="200"/>
      <c r="E43" s="130" t="str">
        <f>+'RELA.SUPERF. EQUIPO PERSONAS'!B49</f>
        <v>AREA LIBRE -</v>
      </c>
      <c r="F43" s="120" t="s">
        <v>2</v>
      </c>
      <c r="G43" s="136">
        <f>+'RELA.SUPERF. EQUIPO PERSONAS'!D49</f>
        <v>2595</v>
      </c>
      <c r="H43" s="120"/>
      <c r="I43" s="121">
        <f t="shared" si="4"/>
        <v>2595</v>
      </c>
      <c r="J43" s="201"/>
      <c r="K43" s="203"/>
      <c r="M43" s="29"/>
      <c r="N43" s="29"/>
      <c r="O43" s="29"/>
      <c r="P43" s="29"/>
      <c r="Q43" s="29"/>
      <c r="R43" s="29"/>
    </row>
    <row r="44" spans="2:18" ht="13.5" thickBot="1" x14ac:dyDescent="0.25">
      <c r="B44" s="197"/>
      <c r="C44" s="199"/>
      <c r="D44" s="199"/>
      <c r="E44" s="25" t="s">
        <v>16</v>
      </c>
      <c r="F44" s="26" t="s">
        <v>2</v>
      </c>
      <c r="G44" s="26">
        <f>SUM(G36:G43)</f>
        <v>11600</v>
      </c>
      <c r="H44" s="26"/>
      <c r="I44" s="27">
        <f>SUM(I36:I43)</f>
        <v>11600</v>
      </c>
      <c r="J44" s="202"/>
      <c r="K44" s="202"/>
      <c r="M44" s="29"/>
      <c r="N44" s="29"/>
      <c r="O44" s="29"/>
      <c r="P44" s="29"/>
      <c r="Q44" s="29"/>
      <c r="R44" s="29"/>
    </row>
    <row r="45" spans="2:18" x14ac:dyDescent="0.2">
      <c r="C45" s="28"/>
      <c r="D45" s="28"/>
      <c r="E45" s="28"/>
      <c r="F45" s="28"/>
      <c r="G45" s="28"/>
      <c r="H45" s="28"/>
      <c r="I45" s="28"/>
      <c r="J45" s="28"/>
      <c r="K45" s="28"/>
    </row>
  </sheetData>
  <mergeCells count="18">
    <mergeCell ref="C3:K3"/>
    <mergeCell ref="C5:D5"/>
    <mergeCell ref="B6:B13"/>
    <mergeCell ref="D6:D13"/>
    <mergeCell ref="J6:J35"/>
    <mergeCell ref="K6:K35"/>
    <mergeCell ref="B14:B22"/>
    <mergeCell ref="B23:B35"/>
    <mergeCell ref="C23:C35"/>
    <mergeCell ref="D23:D35"/>
    <mergeCell ref="C14:C22"/>
    <mergeCell ref="D14:D22"/>
    <mergeCell ref="C6:C12"/>
    <mergeCell ref="B37:B44"/>
    <mergeCell ref="C37:C44"/>
    <mergeCell ref="D37:D44"/>
    <mergeCell ref="J37:J44"/>
    <mergeCell ref="K37:K44"/>
  </mergeCells>
  <pageMargins left="0.78740157480314965" right="0.39370078740157483" top="0.98425196850393704" bottom="0.59055118110236227" header="0" footer="0"/>
  <pageSetup scale="8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workbookViewId="0">
      <selection activeCell="G57" sqref="G57"/>
    </sheetView>
  </sheetViews>
  <sheetFormatPr baseColWidth="10" defaultRowHeight="12.75" x14ac:dyDescent="0.2"/>
  <cols>
    <col min="1" max="1" width="11.42578125" style="2"/>
    <col min="2" max="2" width="33.140625" style="2" customWidth="1"/>
    <col min="3" max="3" width="6.7109375" style="2" customWidth="1"/>
    <col min="4" max="4" width="10.28515625" style="2" customWidth="1"/>
    <col min="5" max="5" width="11" style="2" customWidth="1"/>
    <col min="6" max="6" width="11.42578125" style="2" customWidth="1"/>
    <col min="7" max="7" width="2.7109375" style="2" customWidth="1"/>
    <col min="8" max="16384" width="11.42578125" style="2"/>
  </cols>
  <sheetData>
    <row r="1" spans="2:10" ht="15.75" thickBot="1" x14ac:dyDescent="0.3">
      <c r="B1" s="61"/>
      <c r="C1" s="61"/>
      <c r="D1" s="61"/>
      <c r="E1" s="61"/>
      <c r="F1" s="61"/>
      <c r="G1" s="61"/>
    </row>
    <row r="2" spans="2:10" ht="15.75" thickBot="1" x14ac:dyDescent="0.3">
      <c r="B2" s="193" t="s">
        <v>103</v>
      </c>
      <c r="C2" s="194"/>
      <c r="D2" s="194"/>
      <c r="E2" s="194"/>
      <c r="F2" s="195"/>
      <c r="G2" s="61"/>
    </row>
    <row r="3" spans="2:10" ht="15.75" thickBot="1" x14ac:dyDescent="0.3">
      <c r="B3" s="62"/>
      <c r="C3" s="62"/>
      <c r="D3" s="62"/>
      <c r="E3" s="62"/>
      <c r="F3" s="61"/>
      <c r="G3" s="61"/>
    </row>
    <row r="4" spans="2:10" ht="23.25" thickBot="1" x14ac:dyDescent="0.3">
      <c r="B4" s="63" t="s">
        <v>10</v>
      </c>
      <c r="C4" s="64" t="s">
        <v>11</v>
      </c>
      <c r="D4" s="65" t="s">
        <v>45</v>
      </c>
      <c r="E4" s="64" t="s">
        <v>46</v>
      </c>
      <c r="F4" s="65" t="s">
        <v>47</v>
      </c>
      <c r="G4" s="66"/>
    </row>
    <row r="5" spans="2:10" ht="15" x14ac:dyDescent="0.25">
      <c r="B5" s="143" t="s">
        <v>41</v>
      </c>
      <c r="C5" s="67"/>
      <c r="D5" s="67"/>
      <c r="E5" s="67"/>
      <c r="F5" s="67"/>
      <c r="G5" s="66"/>
      <c r="H5" s="29"/>
      <c r="I5" s="29"/>
      <c r="J5" s="29"/>
    </row>
    <row r="6" spans="2:10" ht="13.5" customHeight="1" x14ac:dyDescent="0.25">
      <c r="B6" s="111" t="str">
        <f>+'DESGLOSE SUPERFICIES'!E14</f>
        <v>SALA DE EQUIPOS - Aires</v>
      </c>
      <c r="C6" s="68" t="str">
        <f>+'DESGLOSE SUPERFICIES'!F14</f>
        <v>M2</v>
      </c>
      <c r="D6" s="132">
        <f>+'DESGLOSE SUPERFICIES'!G14</f>
        <v>109</v>
      </c>
      <c r="E6" s="68"/>
      <c r="F6" s="68"/>
      <c r="G6" s="66"/>
      <c r="H6" s="29"/>
      <c r="I6" s="29"/>
      <c r="J6" s="29"/>
    </row>
    <row r="7" spans="2:10" ht="13.5" customHeight="1" x14ac:dyDescent="0.25">
      <c r="B7" s="111" t="str">
        <f>+'DESGLOSE SUPERFICIES'!E15</f>
        <v>ANEXO  SALA MONITOREO</v>
      </c>
      <c r="C7" s="68" t="str">
        <f>+'DESGLOSE SUPERFICIES'!F15</f>
        <v>M2</v>
      </c>
      <c r="D7" s="132">
        <f>+'DESGLOSE SUPERFICIES'!G15</f>
        <v>33.5</v>
      </c>
      <c r="E7" s="68"/>
      <c r="F7" s="68"/>
      <c r="G7" s="66"/>
      <c r="H7" s="29"/>
      <c r="I7" s="29"/>
      <c r="J7" s="29"/>
    </row>
    <row r="8" spans="2:10" ht="13.5" customHeight="1" x14ac:dyDescent="0.25">
      <c r="B8" s="111" t="str">
        <f>+'DESGLOSE SUPERFICIES'!E17</f>
        <v>ANEXO  TALLER DE PRUEBAS</v>
      </c>
      <c r="C8" s="68" t="str">
        <f>+'DESGLOSE SUPERFICIES'!F17</f>
        <v>M2</v>
      </c>
      <c r="D8" s="132">
        <f>+'DESGLOSE SUPERFICIES'!G17</f>
        <v>33.5</v>
      </c>
      <c r="E8" s="68"/>
      <c r="F8" s="68"/>
      <c r="G8" s="66"/>
      <c r="H8" s="29"/>
      <c r="I8" s="29"/>
      <c r="J8" s="29"/>
    </row>
    <row r="9" spans="2:10" ht="13.5" customHeight="1" x14ac:dyDescent="0.25">
      <c r="B9" s="111" t="str">
        <f>+'DESGLOSE SUPERFICIES'!E18</f>
        <v>ANEXO  ALMACENES</v>
      </c>
      <c r="C9" s="68" t="str">
        <f>+'DESGLOSE SUPERFICIES'!F18</f>
        <v>M2</v>
      </c>
      <c r="D9" s="132">
        <f>+'DESGLOSE SUPERFICIES'!G18</f>
        <v>28</v>
      </c>
      <c r="E9" s="68"/>
      <c r="F9" s="68"/>
      <c r="G9" s="66"/>
      <c r="H9" s="29"/>
      <c r="I9" s="29"/>
      <c r="J9" s="29"/>
    </row>
    <row r="10" spans="2:10" ht="13.5" customHeight="1" x14ac:dyDescent="0.25">
      <c r="B10" s="111" t="str">
        <f>+'DESGLOSE SUPERFICIES'!E19</f>
        <v>SALA DE TABLEROS, UPS, AD DC</v>
      </c>
      <c r="C10" s="68" t="str">
        <f>+'DESGLOSE SUPERFICIES'!F19</f>
        <v>M2</v>
      </c>
      <c r="D10" s="132">
        <f>+'DESGLOSE SUPERFICIES'!G19</f>
        <v>85.000000000000014</v>
      </c>
      <c r="E10" s="68"/>
      <c r="F10" s="68"/>
      <c r="G10" s="66"/>
      <c r="H10" s="29"/>
      <c r="I10" s="29"/>
      <c r="J10" s="29"/>
    </row>
    <row r="11" spans="2:10" ht="13.5" customHeight="1" x14ac:dyDescent="0.25">
      <c r="B11" s="111" t="str">
        <f>+'DESGLOSE SUPERFICIES'!E24</f>
        <v>TRANSFORMADORES</v>
      </c>
      <c r="C11" s="132" t="str">
        <f>+'DESGLOSE SUPERFICIES'!F24</f>
        <v>M2</v>
      </c>
      <c r="D11" s="132">
        <f>+'DESGLOSE SUPERFICIES'!G24</f>
        <v>20</v>
      </c>
      <c r="E11" s="68"/>
      <c r="F11" s="68"/>
      <c r="G11" s="66"/>
      <c r="H11" s="29"/>
      <c r="I11" s="29"/>
      <c r="J11" s="29"/>
    </row>
    <row r="12" spans="2:10" ht="13.5" customHeight="1" x14ac:dyDescent="0.25">
      <c r="B12" s="111" t="str">
        <f>+'DESGLOSE SUPERFICIES'!E25</f>
        <v>ANEXO .       CUARTO GENERADOR</v>
      </c>
      <c r="C12" s="132" t="str">
        <f>+'DESGLOSE SUPERFICIES'!F25</f>
        <v>M2</v>
      </c>
      <c r="D12" s="132">
        <f>+'DESGLOSE SUPERFICIES'!G25</f>
        <v>28.5</v>
      </c>
      <c r="E12" s="68"/>
      <c r="F12" s="68"/>
      <c r="G12" s="66"/>
      <c r="H12" s="29"/>
      <c r="I12" s="29"/>
      <c r="J12" s="29"/>
    </row>
    <row r="13" spans="2:10" ht="13.5" customHeight="1" thickBot="1" x14ac:dyDescent="0.3">
      <c r="B13" s="111" t="str">
        <f>+'DESGLOSE SUPERFICIES'!E26</f>
        <v>GENERADOR EXTERIOR Y MANIPULACION</v>
      </c>
      <c r="C13" s="132" t="str">
        <f>+'DESGLOSE SUPERFICIES'!F26</f>
        <v>M2</v>
      </c>
      <c r="D13" s="132">
        <f>+'DESGLOSE SUPERFICIES'!G26</f>
        <v>100</v>
      </c>
      <c r="E13" s="68"/>
      <c r="F13" s="68"/>
      <c r="G13" s="66"/>
      <c r="H13" s="29"/>
      <c r="I13" s="29"/>
      <c r="J13" s="29"/>
    </row>
    <row r="14" spans="2:10" ht="12" customHeight="1" thickBot="1" x14ac:dyDescent="0.3">
      <c r="B14" s="70" t="s">
        <v>48</v>
      </c>
      <c r="C14" s="71"/>
      <c r="D14" s="71">
        <f>SUM(D6:D13)</f>
        <v>437.5</v>
      </c>
      <c r="E14" s="71"/>
      <c r="F14" s="184">
        <f>SUM(D14:E14)</f>
        <v>437.5</v>
      </c>
      <c r="G14" s="66"/>
      <c r="H14" s="29"/>
      <c r="I14" s="29"/>
      <c r="J14" s="29"/>
    </row>
    <row r="15" spans="2:10" ht="12" customHeight="1" x14ac:dyDescent="0.25">
      <c r="B15" s="144" t="s">
        <v>43</v>
      </c>
      <c r="C15" s="76"/>
      <c r="D15" s="76"/>
      <c r="E15" s="76"/>
      <c r="F15" s="76"/>
      <c r="G15" s="66"/>
      <c r="H15" s="29"/>
      <c r="I15" s="29"/>
      <c r="J15" s="29"/>
    </row>
    <row r="16" spans="2:10" ht="12" customHeight="1" x14ac:dyDescent="0.25">
      <c r="B16" s="145" t="str">
        <f>+'DESGLOSE SUPERFICIES'!E6</f>
        <v>OF.JEFE</v>
      </c>
      <c r="C16" s="132" t="str">
        <f>+'DESGLOSE SUPERFICIES'!F6</f>
        <v>M2</v>
      </c>
      <c r="D16" s="132">
        <f>+'DESGLOSE SUPERFICIES'!G6</f>
        <v>14.5</v>
      </c>
      <c r="E16" s="68"/>
      <c r="F16" s="68"/>
      <c r="G16" s="66"/>
      <c r="H16" s="29"/>
      <c r="I16" s="29"/>
      <c r="J16" s="29"/>
    </row>
    <row r="17" spans="2:10" ht="12" customHeight="1" x14ac:dyDescent="0.25">
      <c r="B17" s="145" t="str">
        <f>+'DESGLOSE SUPERFICIES'!E7</f>
        <v>SALA DE REUNIONES</v>
      </c>
      <c r="C17" s="132" t="str">
        <f>+'DESGLOSE SUPERFICIES'!F7</f>
        <v>M2</v>
      </c>
      <c r="D17" s="132">
        <f>+'DESGLOSE SUPERFICIES'!G7</f>
        <v>41.5</v>
      </c>
      <c r="E17" s="68"/>
      <c r="F17" s="68"/>
      <c r="G17" s="66"/>
      <c r="H17" s="29"/>
      <c r="I17" s="29"/>
      <c r="J17" s="29"/>
    </row>
    <row r="18" spans="2:10" ht="12" customHeight="1" x14ac:dyDescent="0.25">
      <c r="B18" s="145" t="str">
        <f>+'DESGLOSE SUPERFICIES'!E8</f>
        <v>BAÑOS Y COCINETA</v>
      </c>
      <c r="C18" s="132" t="str">
        <f>+'DESGLOSE SUPERFICIES'!F8</f>
        <v>M2</v>
      </c>
      <c r="D18" s="132">
        <f>+'DESGLOSE SUPERFICIES'!G8</f>
        <v>20</v>
      </c>
      <c r="E18" s="68"/>
      <c r="F18" s="68"/>
      <c r="G18" s="66"/>
      <c r="H18" s="29"/>
      <c r="I18" s="29"/>
      <c r="J18" s="29"/>
    </row>
    <row r="19" spans="2:10" ht="12" customHeight="1" x14ac:dyDescent="0.25">
      <c r="B19" s="145" t="str">
        <f>+'DESGLOSE SUPERFICIES'!E9</f>
        <v xml:space="preserve">CIRCULACION </v>
      </c>
      <c r="C19" s="132" t="str">
        <f>+'DESGLOSE SUPERFICIES'!F9</f>
        <v>M2</v>
      </c>
      <c r="D19" s="132">
        <f>+'DESGLOSE SUPERFICIES'!G9</f>
        <v>37.5</v>
      </c>
      <c r="E19" s="68"/>
      <c r="F19" s="68"/>
      <c r="G19" s="66"/>
      <c r="H19" s="29"/>
      <c r="I19" s="29"/>
      <c r="J19" s="29"/>
    </row>
    <row r="20" spans="2:10" ht="12" customHeight="1" x14ac:dyDescent="0.25">
      <c r="B20" s="145" t="str">
        <f>+'DESGLOSE SUPERFICIES'!E10</f>
        <v>CIRCULACION VERTICAL</v>
      </c>
      <c r="C20" s="132" t="str">
        <f>+'DESGLOSE SUPERFICIES'!F10</f>
        <v>M2</v>
      </c>
      <c r="D20" s="132">
        <f>+'DESGLOSE SUPERFICIES'!G10</f>
        <v>14.5</v>
      </c>
      <c r="E20" s="68"/>
      <c r="F20" s="68"/>
      <c r="G20" s="66"/>
      <c r="H20" s="29"/>
      <c r="I20" s="29"/>
      <c r="J20" s="29"/>
    </row>
    <row r="21" spans="2:10" ht="12" customHeight="1" x14ac:dyDescent="0.25">
      <c r="B21" s="145" t="str">
        <f>+'DESGLOSE SUPERFICIES'!E11</f>
        <v>ANEXO .       HALL DISTRIBUIDOR</v>
      </c>
      <c r="C21" s="132" t="str">
        <f>+'DESGLOSE SUPERFICIES'!F11</f>
        <v>M2</v>
      </c>
      <c r="D21" s="132">
        <f>+'DESGLOSE SUPERFICIES'!G11</f>
        <v>27</v>
      </c>
      <c r="E21" s="68"/>
      <c r="F21" s="68"/>
      <c r="G21" s="66"/>
      <c r="H21" s="29"/>
      <c r="I21" s="29"/>
      <c r="J21" s="29"/>
    </row>
    <row r="22" spans="2:10" ht="12" customHeight="1" x14ac:dyDescent="0.25">
      <c r="B22" s="145" t="str">
        <f>+'DESGLOSE SUPERFICIES'!E12</f>
        <v>INGRESO Y MOSTRADOR</v>
      </c>
      <c r="C22" s="132" t="str">
        <f>+'DESGLOSE SUPERFICIES'!F12</f>
        <v>M2</v>
      </c>
      <c r="D22" s="132">
        <f>+'DESGLOSE SUPERFICIES'!G12</f>
        <v>34.5</v>
      </c>
      <c r="E22" s="68"/>
      <c r="F22" s="68"/>
      <c r="G22" s="66"/>
      <c r="H22" s="29"/>
      <c r="I22" s="29"/>
      <c r="J22" s="29"/>
    </row>
    <row r="23" spans="2:10" ht="12" customHeight="1" x14ac:dyDescent="0.25">
      <c r="B23" s="145" t="str">
        <f>+'DESGLOSE SUPERFICIES'!E31</f>
        <v>CIRCULACION VERTICAL GRADA</v>
      </c>
      <c r="C23" s="132" t="str">
        <f>+'DESGLOSE SUPERFICIES'!F31</f>
        <v>M2</v>
      </c>
      <c r="D23" s="60"/>
      <c r="E23" s="132">
        <f>+'DESGLOSE SUPERFICIES'!H31</f>
        <v>14.5</v>
      </c>
      <c r="F23" s="68"/>
      <c r="G23" s="66"/>
      <c r="H23" s="29"/>
      <c r="I23" s="29"/>
      <c r="J23" s="29"/>
    </row>
    <row r="24" spans="2:10" ht="12" customHeight="1" x14ac:dyDescent="0.25">
      <c r="B24" s="145" t="str">
        <f>+'DESGLOSE SUPERFICIES'!E32</f>
        <v>DORMITORIO , SALA DESCANSO, COCINA . DUCHA Y VESTIDORES LAVANDERIA.</v>
      </c>
      <c r="C24" s="132" t="str">
        <f>+'DESGLOSE SUPERFICIES'!F32</f>
        <v>M2</v>
      </c>
      <c r="D24" s="60"/>
      <c r="E24" s="132">
        <f>+'DESGLOSE SUPERFICIES'!H32</f>
        <v>153.30000000000001</v>
      </c>
      <c r="F24" s="68"/>
      <c r="G24" s="66"/>
      <c r="H24" s="29"/>
      <c r="I24" s="29"/>
      <c r="J24" s="29"/>
    </row>
    <row r="25" spans="2:10" ht="12" customHeight="1" thickBot="1" x14ac:dyDescent="0.3">
      <c r="B25" s="145" t="str">
        <f>+'DESGLOSE SUPERFICIES'!E33</f>
        <v>LOSA FUTURO CRECIMIENTO</v>
      </c>
      <c r="C25" s="132" t="str">
        <f>+'DESGLOSE SUPERFICIES'!F33</f>
        <v>M2</v>
      </c>
      <c r="D25" s="60"/>
      <c r="E25" s="132">
        <f>+'DESGLOSE SUPERFICIES'!H33</f>
        <v>185.5</v>
      </c>
      <c r="F25" s="68"/>
      <c r="G25" s="66"/>
      <c r="H25" s="29"/>
      <c r="I25" s="29"/>
      <c r="J25" s="29"/>
    </row>
    <row r="26" spans="2:10" ht="12" customHeight="1" thickBot="1" x14ac:dyDescent="0.3">
      <c r="B26" s="70" t="s">
        <v>48</v>
      </c>
      <c r="C26" s="71"/>
      <c r="D26" s="188">
        <f>SUM(D16:D25)</f>
        <v>189.5</v>
      </c>
      <c r="E26" s="188">
        <f>SUM(E23:E25)</f>
        <v>353.3</v>
      </c>
      <c r="F26" s="187">
        <f>SUM(D26:E26)</f>
        <v>542.79999999999995</v>
      </c>
      <c r="G26" s="66"/>
      <c r="H26" s="29"/>
      <c r="I26" s="29"/>
      <c r="J26" s="29"/>
    </row>
    <row r="27" spans="2:10" ht="16.5" customHeight="1" thickBot="1" x14ac:dyDescent="0.3">
      <c r="B27" s="70" t="s">
        <v>104</v>
      </c>
      <c r="C27" s="71"/>
      <c r="D27" s="71">
        <f>+D26+D14</f>
        <v>627</v>
      </c>
      <c r="E27" s="71"/>
      <c r="F27" s="72">
        <f>+F14+F26</f>
        <v>980.3</v>
      </c>
      <c r="G27" s="66"/>
      <c r="H27" s="29"/>
      <c r="I27" s="29"/>
      <c r="J27" s="29"/>
    </row>
    <row r="28" spans="2:10" ht="22.5" customHeight="1" x14ac:dyDescent="0.25">
      <c r="B28" s="73" t="s">
        <v>105</v>
      </c>
      <c r="C28" s="74"/>
      <c r="D28" s="74"/>
      <c r="E28" s="74"/>
      <c r="F28" s="74"/>
      <c r="G28" s="66"/>
      <c r="H28" s="29"/>
      <c r="I28" s="29"/>
      <c r="J28" s="29"/>
    </row>
    <row r="29" spans="2:10" ht="12" customHeight="1" x14ac:dyDescent="0.25">
      <c r="B29" s="75" t="str">
        <f>+'DESGLOSE SUPERFICIES'!E27</f>
        <v>AREA PARQUEOS</v>
      </c>
      <c r="C29" s="68" t="str">
        <f>+'DESGLOSE SUPERFICIES'!F27</f>
        <v>M2</v>
      </c>
      <c r="D29" s="68">
        <f>+'DESGLOSE SUPERFICIES'!G27</f>
        <v>180</v>
      </c>
      <c r="E29" s="68"/>
      <c r="F29" s="68"/>
      <c r="G29" s="66"/>
      <c r="H29" s="29"/>
      <c r="I29" s="29"/>
      <c r="J29" s="29"/>
    </row>
    <row r="30" spans="2:10" s="29" customFormat="1" ht="12" customHeight="1" x14ac:dyDescent="0.25">
      <c r="B30" s="75" t="str">
        <f>+'DESGLOSE SUPERFICIES'!E28</f>
        <v>AREA MANIOBRAS</v>
      </c>
      <c r="C30" s="68" t="str">
        <f>+'DESGLOSE SUPERFICIES'!F28</f>
        <v>M2</v>
      </c>
      <c r="D30" s="68">
        <f>+'DESGLOSE SUPERFICIES'!G28</f>
        <v>120</v>
      </c>
      <c r="E30" s="68"/>
      <c r="F30" s="68"/>
      <c r="G30" s="66"/>
    </row>
    <row r="31" spans="2:10" s="29" customFormat="1" ht="12" customHeight="1" x14ac:dyDescent="0.25">
      <c r="B31" s="75" t="str">
        <f>+'DESGLOSE SUPERFICIES'!E29</f>
        <v>AREA VERDE</v>
      </c>
      <c r="C31" s="68" t="str">
        <f>+'DESGLOSE SUPERFICIES'!F29</f>
        <v>M2</v>
      </c>
      <c r="D31" s="68">
        <f>+'DESGLOSE SUPERFICIES'!G29</f>
        <v>233</v>
      </c>
      <c r="E31" s="68"/>
      <c r="F31" s="68"/>
      <c r="G31" s="66"/>
    </row>
    <row r="32" spans="2:10" s="29" customFormat="1" ht="12" customHeight="1" thickBot="1" x14ac:dyDescent="0.3">
      <c r="B32" s="75" t="str">
        <f>+'DESGLOSE SUPERFICIES'!E30</f>
        <v>AREA CIRCULACION EXTERNA</v>
      </c>
      <c r="C32" s="68" t="str">
        <f>+'DESGLOSE SUPERFICIES'!F30</f>
        <v>M2</v>
      </c>
      <c r="D32" s="68">
        <f>+'DESGLOSE SUPERFICIES'!G30</f>
        <v>290</v>
      </c>
      <c r="E32" s="68"/>
      <c r="F32" s="68"/>
      <c r="G32" s="66"/>
    </row>
    <row r="33" spans="1:10" s="29" customFormat="1" ht="12" customHeight="1" thickBot="1" x14ac:dyDescent="0.3">
      <c r="B33" s="70" t="s">
        <v>48</v>
      </c>
      <c r="C33" s="71"/>
      <c r="D33" s="71">
        <f>SUM(D29:D32)</f>
        <v>823</v>
      </c>
      <c r="E33" s="71"/>
      <c r="F33" s="190">
        <f>SUM(D33:E33)</f>
        <v>823</v>
      </c>
      <c r="G33" s="66"/>
    </row>
    <row r="34" spans="1:10" s="29" customFormat="1" ht="15" customHeight="1" thickBot="1" x14ac:dyDescent="0.3">
      <c r="B34" s="70" t="s">
        <v>106</v>
      </c>
      <c r="C34" s="71"/>
      <c r="D34" s="71">
        <f>+D27+D33</f>
        <v>1450</v>
      </c>
      <c r="E34" s="71">
        <f>+E27</f>
        <v>0</v>
      </c>
      <c r="F34" s="72">
        <f>SUM(D34:E34)</f>
        <v>1450</v>
      </c>
      <c r="G34" s="66"/>
    </row>
    <row r="35" spans="1:10" ht="22.5" customHeight="1" x14ac:dyDescent="0.25">
      <c r="B35" s="73" t="s">
        <v>107</v>
      </c>
      <c r="C35" s="74"/>
      <c r="D35" s="74"/>
      <c r="E35" s="74"/>
      <c r="F35" s="74"/>
      <c r="G35" s="66"/>
      <c r="H35" s="29"/>
      <c r="I35" s="29"/>
      <c r="J35" s="29"/>
    </row>
    <row r="36" spans="1:10" s="29" customFormat="1" ht="12" customHeight="1" x14ac:dyDescent="0.25">
      <c r="B36" s="75" t="str">
        <f>+'DESGLOSE SUPERFICIES'!E37</f>
        <v>ACERAS ENVOLVENTES</v>
      </c>
      <c r="C36" s="68" t="str">
        <f>+'DESGLOSE SUPERFICIES'!F37</f>
        <v>M2</v>
      </c>
      <c r="D36" s="68">
        <f>+'DESGLOSE SUPERFICIES'!G37</f>
        <v>600</v>
      </c>
      <c r="E36" s="68"/>
      <c r="F36" s="68"/>
      <c r="G36" s="66"/>
    </row>
    <row r="37" spans="1:10" s="29" customFormat="1" ht="12" customHeight="1" thickBot="1" x14ac:dyDescent="0.3">
      <c r="B37" s="168" t="str">
        <f>+'DESGLOSE SUPERFICIES'!E38</f>
        <v>INGRESO ASFALTADO</v>
      </c>
      <c r="C37" s="69" t="str">
        <f>+'DESGLOSE SUPERFICIES'!F38</f>
        <v>M2</v>
      </c>
      <c r="D37" s="69">
        <f>+'DESGLOSE SUPERFICIES'!G38</f>
        <v>2300</v>
      </c>
      <c r="E37" s="69"/>
      <c r="F37" s="69"/>
      <c r="G37" s="66"/>
    </row>
    <row r="38" spans="1:10" ht="15.75" thickBot="1" x14ac:dyDescent="0.3">
      <c r="A38" s="4"/>
      <c r="B38" s="70" t="s">
        <v>108</v>
      </c>
      <c r="C38" s="71"/>
      <c r="D38" s="71">
        <f>SUM(D36:D37)</f>
        <v>2900</v>
      </c>
      <c r="E38" s="71"/>
      <c r="F38" s="190">
        <f>SUM(D38:E38)</f>
        <v>2900</v>
      </c>
      <c r="G38" s="66"/>
      <c r="H38" s="29"/>
      <c r="I38" s="29"/>
      <c r="J38" s="29"/>
    </row>
    <row r="39" spans="1:10" ht="15.75" thickBot="1" x14ac:dyDescent="0.3">
      <c r="A39" s="4"/>
      <c r="B39" s="70" t="s">
        <v>143</v>
      </c>
      <c r="C39" s="71"/>
      <c r="D39" s="71"/>
      <c r="E39" s="71"/>
      <c r="F39" s="72">
        <f>+F38+F34</f>
        <v>4350</v>
      </c>
      <c r="G39" s="66"/>
      <c r="H39" s="29"/>
      <c r="I39" s="29"/>
      <c r="J39" s="29"/>
    </row>
    <row r="40" spans="1:10" s="60" customFormat="1" ht="12.75" customHeight="1" x14ac:dyDescent="0.25">
      <c r="A40" s="4"/>
      <c r="B40" s="75" t="s">
        <v>123</v>
      </c>
      <c r="C40" s="13"/>
      <c r="D40" s="74"/>
      <c r="E40" s="74"/>
      <c r="F40" s="169"/>
      <c r="G40" s="166"/>
      <c r="H40" s="167"/>
      <c r="I40" s="167"/>
      <c r="J40" s="167"/>
    </row>
    <row r="41" spans="1:10" s="60" customFormat="1" ht="12.75" customHeight="1" x14ac:dyDescent="0.25">
      <c r="A41" s="4"/>
      <c r="B41" s="75" t="s">
        <v>125</v>
      </c>
      <c r="C41" s="68" t="str">
        <f>+'DESGLOSE SUPERFICIES'!F37</f>
        <v>M2</v>
      </c>
      <c r="D41" s="75">
        <f>+'PRESUPUESTO '!H52</f>
        <v>4781</v>
      </c>
      <c r="E41" s="68"/>
      <c r="F41" s="165"/>
      <c r="G41" s="166"/>
      <c r="H41" s="167"/>
      <c r="I41" s="167"/>
      <c r="J41" s="167"/>
    </row>
    <row r="42" spans="1:10" s="60" customFormat="1" ht="12.75" customHeight="1" x14ac:dyDescent="0.25">
      <c r="A42" s="4"/>
      <c r="B42" s="75" t="s">
        <v>126</v>
      </c>
      <c r="C42" s="68" t="str">
        <f>+'DESGLOSE SUPERFICIES'!F38</f>
        <v>M2</v>
      </c>
      <c r="D42" s="75">
        <f>+'PRESUPUESTO '!H53</f>
        <v>540</v>
      </c>
      <c r="E42" s="68"/>
      <c r="F42" s="165"/>
      <c r="G42" s="166"/>
      <c r="H42" s="167"/>
      <c r="I42" s="167"/>
      <c r="J42" s="167"/>
    </row>
    <row r="43" spans="1:10" s="60" customFormat="1" ht="12.75" customHeight="1" x14ac:dyDescent="0.25">
      <c r="A43" s="4"/>
      <c r="B43" s="75" t="s">
        <v>127</v>
      </c>
      <c r="C43" s="68" t="str">
        <f>+'DESGLOSE SUPERFICIES'!F39</f>
        <v>M2</v>
      </c>
      <c r="D43" s="75">
        <f>+'PRESUPUESTO '!H54</f>
        <v>360</v>
      </c>
      <c r="E43" s="68"/>
      <c r="F43" s="165"/>
      <c r="G43" s="166"/>
      <c r="H43" s="167"/>
      <c r="I43" s="167"/>
      <c r="J43" s="167"/>
    </row>
    <row r="44" spans="1:10" s="60" customFormat="1" ht="12.75" customHeight="1" x14ac:dyDescent="0.25">
      <c r="A44" s="4"/>
      <c r="B44" s="75" t="s">
        <v>128</v>
      </c>
      <c r="C44" s="68" t="str">
        <f>+'DESGLOSE SUPERFICIES'!F40</f>
        <v>M2</v>
      </c>
      <c r="D44" s="75">
        <f>+'PRESUPUESTO '!H55</f>
        <v>699</v>
      </c>
      <c r="E44" s="68"/>
      <c r="F44" s="165"/>
      <c r="G44" s="166"/>
      <c r="H44" s="167"/>
      <c r="I44" s="167"/>
      <c r="J44" s="167"/>
    </row>
    <row r="45" spans="1:10" s="60" customFormat="1" ht="12.75" customHeight="1" thickBot="1" x14ac:dyDescent="0.3">
      <c r="A45" s="4"/>
      <c r="B45" s="75" t="s">
        <v>129</v>
      </c>
      <c r="C45" s="68" t="str">
        <f>+'DESGLOSE SUPERFICIES'!F41</f>
        <v>M2</v>
      </c>
      <c r="D45" s="75">
        <f>+'PRESUPUESTO '!H56</f>
        <v>870</v>
      </c>
      <c r="E45" s="68"/>
      <c r="F45" s="165"/>
      <c r="G45" s="166"/>
      <c r="H45" s="167"/>
      <c r="I45" s="167"/>
      <c r="J45" s="167"/>
    </row>
    <row r="46" spans="1:10" s="60" customFormat="1" ht="12.75" customHeight="1" thickBot="1" x14ac:dyDescent="0.3">
      <c r="A46" s="4"/>
      <c r="B46" s="70" t="s">
        <v>108</v>
      </c>
      <c r="C46" s="71"/>
      <c r="D46" s="192">
        <f>SUM(D41:D45)</f>
        <v>7250</v>
      </c>
      <c r="E46" s="71"/>
      <c r="F46" s="72">
        <f>SUM(D46:E46)</f>
        <v>7250</v>
      </c>
      <c r="G46" s="166"/>
      <c r="H46" s="167"/>
      <c r="I46" s="167"/>
      <c r="J46" s="167"/>
    </row>
    <row r="47" spans="1:10" s="60" customFormat="1" ht="12.75" customHeight="1" x14ac:dyDescent="0.25">
      <c r="A47" s="4"/>
      <c r="B47" s="164"/>
      <c r="C47" s="68"/>
      <c r="D47" s="68"/>
      <c r="E47" s="68"/>
      <c r="F47" s="165"/>
      <c r="G47" s="166"/>
      <c r="H47" s="167"/>
      <c r="I47" s="167"/>
      <c r="J47" s="167"/>
    </row>
    <row r="48" spans="1:10" ht="15.75" thickBot="1" x14ac:dyDescent="0.3">
      <c r="B48" s="161" t="s">
        <v>109</v>
      </c>
      <c r="C48" s="162"/>
      <c r="D48" s="162"/>
      <c r="E48" s="162"/>
      <c r="F48" s="163">
        <f>+F39+F46</f>
        <v>11600</v>
      </c>
      <c r="G48" s="66"/>
      <c r="H48" s="29"/>
      <c r="I48" s="29"/>
      <c r="J48" s="29"/>
    </row>
  </sheetData>
  <mergeCells count="1">
    <mergeCell ref="B2:F2"/>
  </mergeCells>
  <pageMargins left="0.78740157480314965" right="0.39370078740157483" top="0.98425196850393704" bottom="0.59055118110236227" header="0" footer="0"/>
  <pageSetup scale="4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8"/>
  <sheetViews>
    <sheetView tabSelected="1" zoomScale="90" zoomScaleNormal="90" workbookViewId="0">
      <selection activeCell="E4" sqref="E4"/>
    </sheetView>
  </sheetViews>
  <sheetFormatPr baseColWidth="10" defaultRowHeight="12.75" x14ac:dyDescent="0.2"/>
  <cols>
    <col min="1" max="1" width="3.42578125" style="2" customWidth="1"/>
    <col min="2" max="2" width="38" style="2" customWidth="1"/>
    <col min="3" max="3" width="10.7109375" style="2" customWidth="1"/>
    <col min="4" max="4" width="11.42578125" style="2" customWidth="1"/>
    <col min="5" max="5" width="12.28515625" style="2" customWidth="1"/>
    <col min="6" max="6" width="14.42578125" style="2" customWidth="1"/>
    <col min="7" max="7" width="1.85546875" style="2" customWidth="1"/>
    <col min="8" max="8" width="12.85546875" style="2" customWidth="1"/>
    <col min="9" max="9" width="11.42578125" style="2"/>
    <col min="10" max="10" width="16.42578125" style="2" customWidth="1"/>
    <col min="11" max="11" width="15.42578125" style="2" customWidth="1"/>
    <col min="12" max="12" width="14.42578125" style="2" customWidth="1"/>
    <col min="13" max="13" width="1.28515625" style="2" customWidth="1"/>
    <col min="14" max="14" width="15.5703125" style="2" customWidth="1"/>
    <col min="15" max="16384" width="11.42578125" style="2"/>
  </cols>
  <sheetData>
    <row r="1" spans="1:15" ht="9.75" customHeight="1" thickBot="1" x14ac:dyDescent="0.25"/>
    <row r="2" spans="1:15" ht="18.75" thickBot="1" x14ac:dyDescent="0.25">
      <c r="A2" s="218" t="s">
        <v>37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20"/>
    </row>
    <row r="3" spans="1:15" ht="13.5" thickBot="1" x14ac:dyDescent="0.25">
      <c r="B3" s="146"/>
      <c r="C3" s="1"/>
      <c r="D3" s="1"/>
      <c r="E3" s="1"/>
    </row>
    <row r="4" spans="1:15" s="4" customFormat="1" ht="13.5" thickBot="1" x14ac:dyDescent="0.25">
      <c r="B4" s="5" t="s">
        <v>1</v>
      </c>
      <c r="C4" s="6">
        <v>11600</v>
      </c>
      <c r="D4" s="11" t="s">
        <v>2</v>
      </c>
    </row>
    <row r="5" spans="1:15" s="4" customFormat="1" x14ac:dyDescent="0.2">
      <c r="B5" s="1"/>
      <c r="C5" s="1"/>
      <c r="D5" s="1"/>
      <c r="E5" s="1"/>
    </row>
    <row r="6" spans="1:15" s="4" customFormat="1" x14ac:dyDescent="0.2">
      <c r="B6" s="1"/>
      <c r="C6" s="1"/>
      <c r="D6" s="1"/>
      <c r="E6" s="1"/>
    </row>
    <row r="7" spans="1:15" ht="18.75" thickBot="1" x14ac:dyDescent="0.25">
      <c r="A7" s="216" t="s">
        <v>3</v>
      </c>
      <c r="B7" s="217"/>
      <c r="C7" s="217"/>
      <c r="D7" s="217"/>
      <c r="E7" s="217"/>
      <c r="F7" s="217"/>
      <c r="N7" s="57"/>
      <c r="O7" s="57"/>
    </row>
    <row r="8" spans="1:15" ht="46.5" customHeight="1" thickBot="1" x14ac:dyDescent="0.25">
      <c r="A8" s="15"/>
      <c r="B8" s="16" t="s">
        <v>0</v>
      </c>
      <c r="C8" s="17" t="s">
        <v>4</v>
      </c>
      <c r="D8" s="17" t="s">
        <v>5</v>
      </c>
      <c r="E8" s="17" t="s">
        <v>6</v>
      </c>
      <c r="F8" s="17" t="s">
        <v>7</v>
      </c>
      <c r="H8" s="17" t="s">
        <v>32</v>
      </c>
      <c r="I8" s="17" t="s">
        <v>35</v>
      </c>
      <c r="J8" s="17" t="s">
        <v>33</v>
      </c>
      <c r="K8" s="17" t="s">
        <v>22</v>
      </c>
      <c r="L8" s="17" t="s">
        <v>34</v>
      </c>
    </row>
    <row r="9" spans="1:15" ht="15" x14ac:dyDescent="0.25">
      <c r="A9" s="7"/>
      <c r="B9" s="7"/>
      <c r="C9" s="7"/>
      <c r="D9" s="7"/>
      <c r="E9" s="7"/>
      <c r="F9" s="7"/>
    </row>
    <row r="10" spans="1:15" ht="15.75" thickBot="1" x14ac:dyDescent="0.3">
      <c r="A10" s="7"/>
      <c r="B10" s="7"/>
      <c r="C10" s="7"/>
      <c r="D10" s="7"/>
      <c r="E10" s="7"/>
      <c r="F10" s="7"/>
    </row>
    <row r="11" spans="1:15" ht="15.75" thickBot="1" x14ac:dyDescent="0.3">
      <c r="A11" s="7"/>
      <c r="B11" s="12" t="s">
        <v>93</v>
      </c>
      <c r="C11" s="58" t="s">
        <v>144</v>
      </c>
      <c r="D11" s="58"/>
      <c r="E11" s="56"/>
      <c r="F11" s="18">
        <f>+'SUP. A CONSTRUIR'!F27</f>
        <v>980.3</v>
      </c>
      <c r="G11" s="56"/>
      <c r="H11" s="53">
        <f>+F11</f>
        <v>980.3</v>
      </c>
      <c r="I11" s="182">
        <f>+B65</f>
        <v>0</v>
      </c>
      <c r="J11" s="112">
        <f>+H11*I11</f>
        <v>0</v>
      </c>
    </row>
    <row r="12" spans="1:15" ht="15.75" thickBot="1" x14ac:dyDescent="0.3">
      <c r="A12" s="7"/>
      <c r="B12" s="13"/>
      <c r="C12" s="170" t="s">
        <v>145</v>
      </c>
      <c r="D12" s="58"/>
      <c r="E12" s="171"/>
      <c r="F12" s="18">
        <f>+'SUP. A CONSTRUIR'!F38+'SUP. A CONSTRUIR'!F46</f>
        <v>10150</v>
      </c>
      <c r="G12" s="56"/>
      <c r="H12" s="53">
        <f>+F12</f>
        <v>10150</v>
      </c>
      <c r="I12" s="182">
        <f>+C64/2</f>
        <v>0</v>
      </c>
      <c r="J12" s="112">
        <f>+H12*I12</f>
        <v>0</v>
      </c>
      <c r="L12" s="18">
        <f>SUM(J11:J12)</f>
        <v>0</v>
      </c>
    </row>
    <row r="13" spans="1:15" ht="15" x14ac:dyDescent="0.25">
      <c r="A13" s="7"/>
      <c r="B13" s="13"/>
      <c r="C13" s="13"/>
      <c r="D13" s="13"/>
      <c r="E13" s="33"/>
      <c r="F13" s="30"/>
      <c r="G13" s="33"/>
      <c r="H13" s="30"/>
      <c r="I13" s="33"/>
      <c r="J13" s="33"/>
      <c r="K13" s="29"/>
      <c r="L13" s="30"/>
    </row>
    <row r="14" spans="1:15" ht="15" x14ac:dyDescent="0.25">
      <c r="A14" s="7"/>
      <c r="B14" s="13"/>
      <c r="C14" s="13"/>
      <c r="D14" s="13"/>
      <c r="E14" s="33"/>
      <c r="F14" s="30"/>
      <c r="G14" s="33"/>
      <c r="H14" s="30"/>
      <c r="I14" s="33"/>
      <c r="J14" s="33"/>
      <c r="K14" s="29"/>
      <c r="L14" s="30"/>
    </row>
    <row r="15" spans="1:15" ht="13.5" thickBot="1" x14ac:dyDescent="0.25"/>
    <row r="16" spans="1:15" ht="13.5" thickBot="1" x14ac:dyDescent="0.25">
      <c r="B16" s="12" t="s">
        <v>41</v>
      </c>
      <c r="C16" s="185">
        <f>SUM(C18:C22)</f>
        <v>437.5</v>
      </c>
      <c r="D16" s="44"/>
      <c r="E16" s="42"/>
      <c r="F16" s="8">
        <f>SUM(C16:E16)</f>
        <v>437.5</v>
      </c>
      <c r="G16" s="34"/>
      <c r="H16" s="34"/>
      <c r="I16" s="34"/>
      <c r="J16" s="34"/>
      <c r="K16" s="34"/>
      <c r="L16" s="18">
        <f>+K21</f>
        <v>0</v>
      </c>
    </row>
    <row r="17" spans="2:14" s="29" customFormat="1" x14ac:dyDescent="0.2">
      <c r="B17" s="45"/>
      <c r="C17" s="13"/>
      <c r="D17" s="13"/>
      <c r="E17" s="33"/>
      <c r="F17" s="30"/>
      <c r="G17" s="33"/>
      <c r="H17" s="33"/>
      <c r="I17" s="33"/>
      <c r="J17" s="33"/>
      <c r="K17" s="33"/>
      <c r="L17" s="46"/>
    </row>
    <row r="18" spans="2:14" s="29" customFormat="1" x14ac:dyDescent="0.2">
      <c r="B18" s="47" t="s">
        <v>38</v>
      </c>
      <c r="C18" s="13">
        <f>+'SUP. A CONSTRUIR'!D6+'SUP. A CONSTRUIR'!D7</f>
        <v>142.5</v>
      </c>
      <c r="D18" s="13"/>
      <c r="E18" s="13"/>
      <c r="F18" s="30"/>
      <c r="G18" s="33"/>
      <c r="H18" s="33">
        <f>SUM(C18:E18)</f>
        <v>142.5</v>
      </c>
      <c r="I18" s="183"/>
      <c r="J18" s="4">
        <f>+H18*I18</f>
        <v>0</v>
      </c>
      <c r="K18" s="33"/>
      <c r="L18" s="46"/>
    </row>
    <row r="19" spans="2:14" s="29" customFormat="1" x14ac:dyDescent="0.2">
      <c r="B19" s="47" t="s">
        <v>111</v>
      </c>
      <c r="C19" s="13">
        <f>+'SUP. A CONSTRUIR'!D8+'SUP. A CONSTRUIR'!D9</f>
        <v>61.5</v>
      </c>
      <c r="D19" s="13"/>
      <c r="E19" s="33"/>
      <c r="F19" s="30"/>
      <c r="G19" s="33"/>
      <c r="H19" s="33">
        <f>SUM(C19:E19)</f>
        <v>61.5</v>
      </c>
      <c r="I19" s="183"/>
      <c r="J19" s="4">
        <f>+H19*I19</f>
        <v>0</v>
      </c>
      <c r="K19" s="4"/>
      <c r="L19" s="46"/>
    </row>
    <row r="20" spans="2:14" s="29" customFormat="1" ht="24.75" customHeight="1" x14ac:dyDescent="0.2">
      <c r="B20" s="47" t="s">
        <v>112</v>
      </c>
      <c r="C20" s="13">
        <f>+'SUP. A CONSTRUIR'!D10+'SUP. A CONSTRUIR'!D11+'SUP. A CONSTRUIR'!D12</f>
        <v>133.5</v>
      </c>
      <c r="D20" s="13"/>
      <c r="E20" s="33"/>
      <c r="F20" s="30"/>
      <c r="G20" s="33"/>
      <c r="H20" s="33">
        <f t="shared" ref="H20" si="0">SUM(C20:E20)</f>
        <v>133.5</v>
      </c>
      <c r="I20" s="183"/>
      <c r="J20" s="4">
        <f t="shared" ref="J20" si="1">+H20*I20</f>
        <v>0</v>
      </c>
      <c r="K20" s="4"/>
      <c r="L20" s="46"/>
    </row>
    <row r="21" spans="2:14" s="29" customFormat="1" x14ac:dyDescent="0.2">
      <c r="B21" s="47" t="s">
        <v>113</v>
      </c>
      <c r="C21" s="13">
        <f>+'SUP. A CONSTRUIR'!D13</f>
        <v>100</v>
      </c>
      <c r="D21" s="13"/>
      <c r="E21" s="33"/>
      <c r="F21" s="30"/>
      <c r="G21" s="33"/>
      <c r="H21" s="33">
        <f t="shared" ref="H21" si="2">SUM(C21:E21)</f>
        <v>100</v>
      </c>
      <c r="I21" s="183"/>
      <c r="J21" s="4">
        <f t="shared" ref="J21" si="3">+H21*I21</f>
        <v>0</v>
      </c>
      <c r="K21" s="4">
        <f>SUM(J17:J21)</f>
        <v>0</v>
      </c>
      <c r="L21" s="46"/>
    </row>
    <row r="22" spans="2:14" s="29" customFormat="1" ht="13.5" thickBot="1" x14ac:dyDescent="0.25">
      <c r="B22" s="48"/>
      <c r="C22" s="49"/>
      <c r="D22" s="49"/>
      <c r="E22" s="50"/>
      <c r="F22" s="39"/>
      <c r="G22" s="50"/>
      <c r="H22" s="50"/>
      <c r="I22" s="50"/>
      <c r="J22" s="50"/>
      <c r="K22" s="50"/>
      <c r="L22" s="51"/>
    </row>
    <row r="23" spans="2:14" s="29" customFormat="1" x14ac:dyDescent="0.2">
      <c r="B23" s="13"/>
      <c r="C23" s="32"/>
      <c r="D23" s="32"/>
      <c r="F23" s="30"/>
    </row>
    <row r="24" spans="2:14" s="29" customFormat="1" ht="13.5" thickBot="1" x14ac:dyDescent="0.25">
      <c r="B24" s="13"/>
      <c r="C24" s="32"/>
      <c r="D24" s="32"/>
      <c r="F24" s="30"/>
    </row>
    <row r="25" spans="2:14" ht="13.5" thickBot="1" x14ac:dyDescent="0.25">
      <c r="B25" s="12" t="s">
        <v>43</v>
      </c>
      <c r="C25" s="189">
        <f>SUM(C27:C29)</f>
        <v>189.5</v>
      </c>
      <c r="D25" s="44"/>
      <c r="E25" s="189">
        <f>SUM(E27:E29)</f>
        <v>353.3</v>
      </c>
      <c r="F25" s="8">
        <f>+C25+E25</f>
        <v>542.79999999999995</v>
      </c>
      <c r="G25" s="34"/>
      <c r="H25" s="34"/>
      <c r="I25" s="34"/>
      <c r="J25" s="34"/>
      <c r="K25" s="34"/>
      <c r="L25" s="18">
        <f>+K29</f>
        <v>0</v>
      </c>
    </row>
    <row r="26" spans="2:14" s="29" customFormat="1" x14ac:dyDescent="0.2">
      <c r="B26" s="45"/>
      <c r="C26" s="13"/>
      <c r="D26" s="13"/>
      <c r="E26" s="33"/>
      <c r="F26" s="30"/>
      <c r="G26" s="33"/>
      <c r="H26" s="33"/>
      <c r="I26" s="33"/>
      <c r="J26" s="33"/>
      <c r="K26" s="33"/>
      <c r="L26" s="46"/>
    </row>
    <row r="27" spans="2:14" s="29" customFormat="1" x14ac:dyDescent="0.2">
      <c r="B27" s="47" t="s">
        <v>114</v>
      </c>
      <c r="C27" s="13">
        <f>+'SUP. A CONSTRUIR'!D26</f>
        <v>189.5</v>
      </c>
      <c r="D27" s="13"/>
      <c r="E27" s="33"/>
      <c r="F27" s="30"/>
      <c r="G27" s="33"/>
      <c r="H27" s="33">
        <f>+C27</f>
        <v>189.5</v>
      </c>
      <c r="I27" s="183"/>
      <c r="J27" s="4">
        <f>+H27*I27</f>
        <v>0</v>
      </c>
      <c r="K27" s="33"/>
      <c r="L27" s="46"/>
    </row>
    <row r="28" spans="2:14" s="29" customFormat="1" x14ac:dyDescent="0.2">
      <c r="B28" s="47" t="s">
        <v>115</v>
      </c>
      <c r="C28" s="13"/>
      <c r="D28" s="13"/>
      <c r="E28" s="33">
        <f>+'SUP. A CONSTRUIR'!E23+'SUP. A CONSTRUIR'!E24</f>
        <v>167.8</v>
      </c>
      <c r="F28" s="30"/>
      <c r="G28" s="33"/>
      <c r="H28" s="33">
        <f>+E28</f>
        <v>167.8</v>
      </c>
      <c r="I28" s="183"/>
      <c r="J28" s="4">
        <f t="shared" ref="J28:J29" si="4">+H28*I28</f>
        <v>0</v>
      </c>
      <c r="K28" s="33"/>
      <c r="L28" s="46"/>
    </row>
    <row r="29" spans="2:14" s="29" customFormat="1" x14ac:dyDescent="0.2">
      <c r="B29" s="47" t="s">
        <v>82</v>
      </c>
      <c r="C29" s="13"/>
      <c r="D29" s="13"/>
      <c r="E29" s="33">
        <f>+'SUP. A CONSTRUIR'!E25</f>
        <v>185.5</v>
      </c>
      <c r="F29" s="30"/>
      <c r="G29" s="33"/>
      <c r="H29" s="33">
        <f>+E29</f>
        <v>185.5</v>
      </c>
      <c r="I29" s="183"/>
      <c r="J29" s="4">
        <f t="shared" si="4"/>
        <v>0</v>
      </c>
      <c r="K29" s="4">
        <f>SUM(J25:J29)</f>
        <v>0</v>
      </c>
      <c r="L29" s="46"/>
    </row>
    <row r="30" spans="2:14" s="29" customFormat="1" ht="13.5" thickBot="1" x14ac:dyDescent="0.25">
      <c r="B30" s="52"/>
      <c r="C30" s="49"/>
      <c r="D30" s="49"/>
      <c r="E30" s="50"/>
      <c r="F30" s="39"/>
      <c r="G30" s="50"/>
      <c r="H30" s="50"/>
      <c r="I30" s="50"/>
      <c r="J30" s="37"/>
      <c r="K30" s="50"/>
      <c r="L30" s="51"/>
    </row>
    <row r="31" spans="2:14" s="29" customFormat="1" x14ac:dyDescent="0.2">
      <c r="B31" s="43"/>
      <c r="C31" s="32"/>
      <c r="D31" s="32"/>
      <c r="F31" s="30"/>
      <c r="J31" s="4"/>
    </row>
    <row r="32" spans="2:14" s="29" customFormat="1" ht="13.5" thickBot="1" x14ac:dyDescent="0.25">
      <c r="B32" s="43"/>
      <c r="C32" s="32"/>
      <c r="D32" s="32"/>
      <c r="F32" s="30"/>
      <c r="G32" s="33"/>
      <c r="J32" s="4"/>
      <c r="L32" s="33"/>
      <c r="M32" s="33"/>
      <c r="N32" s="33"/>
    </row>
    <row r="33" spans="2:14" ht="13.5" thickBot="1" x14ac:dyDescent="0.25">
      <c r="B33" s="5" t="s">
        <v>39</v>
      </c>
      <c r="C33" s="14">
        <f>+C16+C25</f>
        <v>627</v>
      </c>
      <c r="D33" s="8">
        <f>+C33/C4</f>
        <v>5.4051724137931037E-2</v>
      </c>
      <c r="E33" s="10" t="s">
        <v>8</v>
      </c>
      <c r="F33" s="18">
        <f>SUM(F16:F30)</f>
        <v>980.3</v>
      </c>
      <c r="G33" s="4"/>
      <c r="H33" s="221" t="s">
        <v>116</v>
      </c>
      <c r="I33" s="222"/>
      <c r="L33" s="33"/>
      <c r="M33" s="30">
        <f>SUM(L16:L32)</f>
        <v>0</v>
      </c>
      <c r="N33" s="33"/>
    </row>
    <row r="34" spans="2:14" s="29" customFormat="1" x14ac:dyDescent="0.2">
      <c r="B34" s="43"/>
      <c r="C34" s="32"/>
      <c r="D34" s="32"/>
      <c r="F34" s="30"/>
      <c r="G34" s="33"/>
      <c r="J34" s="4"/>
      <c r="L34" s="33"/>
      <c r="M34" s="33"/>
      <c r="N34" s="33"/>
    </row>
    <row r="35" spans="2:14" ht="13.5" thickBot="1" x14ac:dyDescent="0.25">
      <c r="B35" s="9"/>
      <c r="C35" s="9"/>
      <c r="D35" s="9"/>
      <c r="F35" s="10"/>
      <c r="G35" s="4"/>
    </row>
    <row r="36" spans="2:14" ht="13.5" thickBot="1" x14ac:dyDescent="0.25">
      <c r="B36" s="12" t="s">
        <v>117</v>
      </c>
      <c r="C36" s="191">
        <f>SUM(C38:C41)</f>
        <v>823</v>
      </c>
      <c r="D36" s="8">
        <f>+C36/C4</f>
        <v>7.0948275862068963E-2</v>
      </c>
      <c r="E36" s="3" t="s">
        <v>8</v>
      </c>
      <c r="F36" s="8">
        <f>+C36</f>
        <v>823</v>
      </c>
      <c r="G36" s="34"/>
      <c r="H36" s="54"/>
      <c r="I36" s="54"/>
      <c r="J36" s="34"/>
      <c r="K36" s="34"/>
      <c r="L36" s="18">
        <f>+K41</f>
        <v>0</v>
      </c>
    </row>
    <row r="37" spans="2:14" s="29" customFormat="1" x14ac:dyDescent="0.2">
      <c r="B37" s="45"/>
      <c r="C37" s="13"/>
      <c r="D37" s="13"/>
      <c r="E37" s="33"/>
      <c r="F37" s="30"/>
      <c r="G37" s="33"/>
      <c r="H37" s="33"/>
      <c r="I37" s="33"/>
      <c r="J37" s="33"/>
      <c r="K37" s="33"/>
      <c r="L37" s="46"/>
    </row>
    <row r="38" spans="2:14" s="29" customFormat="1" x14ac:dyDescent="0.2">
      <c r="B38" s="45" t="s">
        <v>118</v>
      </c>
      <c r="C38" s="13">
        <f>+'SUP. A CONSTRUIR'!D29</f>
        <v>180</v>
      </c>
      <c r="D38" s="13"/>
      <c r="E38" s="33"/>
      <c r="F38" s="30"/>
      <c r="G38" s="33"/>
      <c r="H38" s="33">
        <f>+C38</f>
        <v>180</v>
      </c>
      <c r="I38" s="183"/>
      <c r="J38" s="4">
        <f>+H38*I38</f>
        <v>0</v>
      </c>
      <c r="K38" s="33"/>
      <c r="L38" s="46"/>
    </row>
    <row r="39" spans="2:14" s="29" customFormat="1" x14ac:dyDescent="0.2">
      <c r="B39" s="45" t="s">
        <v>119</v>
      </c>
      <c r="C39" s="13">
        <f>+'SUP. A CONSTRUIR'!D30</f>
        <v>120</v>
      </c>
      <c r="D39" s="13"/>
      <c r="E39" s="33"/>
      <c r="F39" s="30"/>
      <c r="G39" s="33"/>
      <c r="H39" s="33">
        <f t="shared" ref="H39:H41" si="5">+C39</f>
        <v>120</v>
      </c>
      <c r="I39" s="183"/>
      <c r="J39" s="4">
        <f t="shared" ref="J39:J41" si="6">+H39*I39</f>
        <v>0</v>
      </c>
      <c r="K39" s="33"/>
      <c r="L39" s="46"/>
    </row>
    <row r="40" spans="2:14" s="29" customFormat="1" x14ac:dyDescent="0.2">
      <c r="B40" s="45" t="s">
        <v>36</v>
      </c>
      <c r="C40" s="13">
        <f>+'SUP. A CONSTRUIR'!D31</f>
        <v>233</v>
      </c>
      <c r="D40" s="13"/>
      <c r="E40" s="33"/>
      <c r="F40" s="30"/>
      <c r="G40" s="33"/>
      <c r="H40" s="33">
        <f t="shared" si="5"/>
        <v>233</v>
      </c>
      <c r="I40" s="183"/>
      <c r="J40" s="4">
        <f t="shared" si="6"/>
        <v>0</v>
      </c>
      <c r="K40" s="33"/>
      <c r="L40" s="46"/>
    </row>
    <row r="41" spans="2:14" s="29" customFormat="1" x14ac:dyDescent="0.2">
      <c r="B41" s="45" t="s">
        <v>40</v>
      </c>
      <c r="C41" s="13">
        <f>+'SUP. A CONSTRUIR'!D32</f>
        <v>290</v>
      </c>
      <c r="D41" s="13"/>
      <c r="E41" s="33"/>
      <c r="F41" s="30"/>
      <c r="G41" s="33"/>
      <c r="H41" s="33">
        <f t="shared" si="5"/>
        <v>290</v>
      </c>
      <c r="I41" s="183"/>
      <c r="J41" s="4">
        <f t="shared" si="6"/>
        <v>0</v>
      </c>
      <c r="K41" s="33">
        <f>SUM(J38:J41)</f>
        <v>0</v>
      </c>
      <c r="L41" s="46"/>
    </row>
    <row r="42" spans="2:14" s="29" customFormat="1" ht="13.5" thickBot="1" x14ac:dyDescent="0.25">
      <c r="B42" s="48"/>
      <c r="C42" s="49"/>
      <c r="D42" s="49"/>
      <c r="E42" s="50"/>
      <c r="F42" s="39"/>
      <c r="G42" s="50"/>
      <c r="H42" s="50"/>
      <c r="I42" s="50"/>
      <c r="J42" s="50"/>
      <c r="K42" s="50"/>
      <c r="L42" s="51"/>
    </row>
    <row r="43" spans="2:14" s="29" customFormat="1" ht="13.5" thickBot="1" x14ac:dyDescent="0.25">
      <c r="B43" s="13"/>
      <c r="C43" s="32"/>
      <c r="D43" s="32"/>
      <c r="F43" s="30"/>
    </row>
    <row r="44" spans="2:14" ht="13.5" thickBot="1" x14ac:dyDescent="0.25">
      <c r="B44" s="12" t="s">
        <v>120</v>
      </c>
      <c r="C44" s="191">
        <f>SUM(C45:C47)</f>
        <v>2900</v>
      </c>
      <c r="D44" s="8">
        <f>+C44/C4</f>
        <v>0.25</v>
      </c>
      <c r="E44" s="3" t="s">
        <v>8</v>
      </c>
      <c r="F44" s="8">
        <f>+C44</f>
        <v>2900</v>
      </c>
      <c r="G44" s="34"/>
      <c r="H44" s="54"/>
      <c r="I44" s="54"/>
      <c r="J44" s="34"/>
      <c r="K44" s="34"/>
      <c r="L44" s="18">
        <f>+K47</f>
        <v>0</v>
      </c>
      <c r="M44" s="18">
        <f>SUM(L27:L43)</f>
        <v>0</v>
      </c>
      <c r="N44" s="2">
        <f>SUM(L12:L44)</f>
        <v>0</v>
      </c>
    </row>
    <row r="45" spans="2:14" x14ac:dyDescent="0.2">
      <c r="B45" s="20"/>
      <c r="C45" s="4"/>
      <c r="D45" s="4"/>
      <c r="E45" s="4"/>
      <c r="F45" s="4"/>
      <c r="G45" s="4"/>
      <c r="H45" s="4"/>
      <c r="I45" s="4"/>
      <c r="J45" s="4"/>
      <c r="K45" s="4"/>
      <c r="L45" s="35"/>
      <c r="M45" s="29"/>
      <c r="N45" s="29"/>
    </row>
    <row r="46" spans="2:14" x14ac:dyDescent="0.2">
      <c r="B46" s="45" t="s">
        <v>121</v>
      </c>
      <c r="C46" s="11">
        <f>+'SUP. A CONSTRUIR'!D37</f>
        <v>2300</v>
      </c>
      <c r="D46" s="1"/>
      <c r="E46" s="1"/>
      <c r="F46" s="4"/>
      <c r="G46" s="4"/>
      <c r="H46" s="33">
        <f t="shared" ref="H46:H47" si="7">+C46</f>
        <v>2300</v>
      </c>
      <c r="I46" s="183"/>
      <c r="J46" s="4">
        <f t="shared" ref="J46:J47" si="8">+H46*I46</f>
        <v>0</v>
      </c>
      <c r="K46" s="4"/>
      <c r="L46" s="35"/>
    </row>
    <row r="47" spans="2:14" x14ac:dyDescent="0.2">
      <c r="B47" s="45" t="s">
        <v>122</v>
      </c>
      <c r="C47" s="11">
        <f>+'SUP. A CONSTRUIR'!D36</f>
        <v>600</v>
      </c>
      <c r="D47" s="1"/>
      <c r="E47" s="1"/>
      <c r="F47" s="4"/>
      <c r="G47" s="4"/>
      <c r="H47" s="33">
        <f t="shared" si="7"/>
        <v>600</v>
      </c>
      <c r="I47" s="183"/>
      <c r="J47" s="4">
        <f t="shared" si="8"/>
        <v>0</v>
      </c>
      <c r="K47" s="4">
        <f>SUM(J46:J47)</f>
        <v>0</v>
      </c>
      <c r="L47" s="35"/>
      <c r="N47" s="2">
        <f>+L61-N44</f>
        <v>0</v>
      </c>
    </row>
    <row r="48" spans="2:14" ht="13.5" thickBot="1" x14ac:dyDescent="0.25">
      <c r="B48" s="48"/>
      <c r="C48" s="36"/>
      <c r="D48" s="38"/>
      <c r="E48" s="38"/>
      <c r="F48" s="37"/>
      <c r="G48" s="37"/>
      <c r="H48" s="37"/>
      <c r="I48" s="37"/>
      <c r="J48" s="37"/>
      <c r="K48" s="37"/>
      <c r="L48" s="40"/>
    </row>
    <row r="49" spans="2:14" ht="13.5" thickBot="1" x14ac:dyDescent="0.25">
      <c r="B49" s="13"/>
      <c r="C49" s="9"/>
      <c r="D49" s="1"/>
      <c r="E49" s="10"/>
    </row>
    <row r="50" spans="2:14" ht="13.5" thickBot="1" x14ac:dyDescent="0.25">
      <c r="B50" s="12" t="s">
        <v>124</v>
      </c>
      <c r="C50" s="41">
        <v>6819</v>
      </c>
      <c r="D50" s="8">
        <f>+C50/C4</f>
        <v>0.58784482758620693</v>
      </c>
      <c r="E50" s="3" t="s">
        <v>8</v>
      </c>
      <c r="F50" s="8">
        <f>+C50</f>
        <v>6819</v>
      </c>
      <c r="G50" s="34"/>
      <c r="H50" s="34"/>
      <c r="I50" s="34"/>
      <c r="J50" s="34"/>
      <c r="K50" s="34"/>
      <c r="L50" s="18">
        <f>+K57</f>
        <v>0</v>
      </c>
    </row>
    <row r="51" spans="2:14" s="29" customFormat="1" x14ac:dyDescent="0.2">
      <c r="B51" s="177" t="s">
        <v>123</v>
      </c>
      <c r="C51" s="178"/>
      <c r="D51" s="179"/>
      <c r="E51" s="179"/>
      <c r="F51" s="180"/>
      <c r="G51" s="180"/>
      <c r="H51" s="180">
        <f>+C50</f>
        <v>6819</v>
      </c>
      <c r="I51" s="183"/>
      <c r="J51" s="180">
        <f>+H51*I51</f>
        <v>0</v>
      </c>
      <c r="K51" s="33"/>
      <c r="L51" s="46"/>
    </row>
    <row r="52" spans="2:14" s="29" customFormat="1" x14ac:dyDescent="0.2">
      <c r="B52" s="45" t="s">
        <v>125</v>
      </c>
      <c r="C52" s="13">
        <f>+C4-C50</f>
        <v>4781</v>
      </c>
      <c r="D52" s="30"/>
      <c r="E52" s="30"/>
      <c r="F52" s="33"/>
      <c r="G52" s="33"/>
      <c r="H52" s="4">
        <f>+C52</f>
        <v>4781</v>
      </c>
      <c r="I52" s="183"/>
      <c r="J52" s="4">
        <f t="shared" ref="J52" si="9">+H52*I52</f>
        <v>0</v>
      </c>
      <c r="K52" s="33"/>
      <c r="L52" s="46"/>
    </row>
    <row r="53" spans="2:14" s="29" customFormat="1" x14ac:dyDescent="0.2">
      <c r="B53" s="45" t="s">
        <v>126</v>
      </c>
      <c r="C53" s="13">
        <f>+C38*3</f>
        <v>540</v>
      </c>
      <c r="D53" s="30"/>
      <c r="E53" s="30"/>
      <c r="F53" s="33"/>
      <c r="G53" s="33"/>
      <c r="H53" s="4">
        <f t="shared" ref="H53:H56" si="10">+C53</f>
        <v>540</v>
      </c>
      <c r="I53" s="183"/>
      <c r="J53" s="4">
        <f t="shared" ref="J53:J56" si="11">+H53*I53</f>
        <v>0</v>
      </c>
      <c r="K53" s="33"/>
      <c r="L53" s="46"/>
    </row>
    <row r="54" spans="2:14" s="29" customFormat="1" x14ac:dyDescent="0.2">
      <c r="B54" s="45" t="s">
        <v>127</v>
      </c>
      <c r="C54" s="13">
        <f>+C39*3</f>
        <v>360</v>
      </c>
      <c r="D54" s="30"/>
      <c r="E54" s="30"/>
      <c r="F54" s="33"/>
      <c r="G54" s="33"/>
      <c r="H54" s="4">
        <f t="shared" si="10"/>
        <v>360</v>
      </c>
      <c r="I54" s="183"/>
      <c r="J54" s="4">
        <f t="shared" si="11"/>
        <v>0</v>
      </c>
      <c r="K54" s="33"/>
      <c r="L54" s="46"/>
    </row>
    <row r="55" spans="2:14" s="29" customFormat="1" x14ac:dyDescent="0.2">
      <c r="B55" s="45" t="s">
        <v>128</v>
      </c>
      <c r="C55" s="13">
        <f>+C40*3</f>
        <v>699</v>
      </c>
      <c r="D55" s="30"/>
      <c r="E55" s="30"/>
      <c r="F55" s="33"/>
      <c r="G55" s="33"/>
      <c r="H55" s="4">
        <f t="shared" si="10"/>
        <v>699</v>
      </c>
      <c r="I55" s="183"/>
      <c r="J55" s="4">
        <f t="shared" si="11"/>
        <v>0</v>
      </c>
      <c r="K55" s="33"/>
      <c r="L55" s="46"/>
    </row>
    <row r="56" spans="2:14" s="29" customFormat="1" x14ac:dyDescent="0.2">
      <c r="B56" s="45" t="s">
        <v>129</v>
      </c>
      <c r="C56" s="13">
        <f>+C41*3</f>
        <v>870</v>
      </c>
      <c r="D56" s="30"/>
      <c r="E56" s="30"/>
      <c r="F56" s="33"/>
      <c r="G56" s="33"/>
      <c r="H56" s="4">
        <f t="shared" si="10"/>
        <v>870</v>
      </c>
      <c r="I56" s="183"/>
      <c r="J56" s="4">
        <f t="shared" si="11"/>
        <v>0</v>
      </c>
      <c r="K56" s="33"/>
      <c r="L56" s="46"/>
    </row>
    <row r="57" spans="2:14" s="29" customFormat="1" x14ac:dyDescent="0.2">
      <c r="B57" s="45"/>
      <c r="C57" s="13"/>
      <c r="D57" s="30"/>
      <c r="E57" s="30"/>
      <c r="F57" s="33"/>
      <c r="G57" s="33"/>
      <c r="H57" s="4"/>
      <c r="I57" s="4"/>
      <c r="J57" s="4"/>
      <c r="K57" s="4">
        <f>SUM(J51:J57)</f>
        <v>0</v>
      </c>
      <c r="L57" s="46"/>
    </row>
    <row r="58" spans="2:14" s="29" customFormat="1" ht="13.5" thickBot="1" x14ac:dyDescent="0.25">
      <c r="B58" s="48"/>
      <c r="C58" s="49"/>
      <c r="D58" s="39"/>
      <c r="E58" s="39"/>
      <c r="F58" s="50"/>
      <c r="G58" s="50"/>
      <c r="H58" s="37"/>
      <c r="I58" s="37"/>
      <c r="J58" s="37"/>
      <c r="K58" s="50"/>
      <c r="L58" s="51"/>
    </row>
    <row r="59" spans="2:14" s="29" customFormat="1" x14ac:dyDescent="0.2">
      <c r="B59" s="13"/>
      <c r="C59" s="32"/>
      <c r="D59" s="30"/>
      <c r="E59" s="31"/>
      <c r="H59" s="2"/>
      <c r="I59" s="2"/>
      <c r="J59" s="2"/>
    </row>
    <row r="60" spans="2:14" ht="13.5" thickBot="1" x14ac:dyDescent="0.25"/>
    <row r="61" spans="2:14" ht="13.5" thickBot="1" x14ac:dyDescent="0.25">
      <c r="B61" s="5" t="s">
        <v>1</v>
      </c>
      <c r="C61" s="56">
        <f>+C50+C52</f>
        <v>11600</v>
      </c>
      <c r="D61" s="6"/>
      <c r="I61" s="53" t="s">
        <v>34</v>
      </c>
      <c r="J61" s="55"/>
      <c r="L61" s="18">
        <f>SUM(L12:L60)</f>
        <v>0</v>
      </c>
      <c r="N61" s="2">
        <f>SUM(L16:L51)</f>
        <v>0</v>
      </c>
    </row>
    <row r="63" spans="2:14" ht="13.5" thickBot="1" x14ac:dyDescent="0.25"/>
    <row r="64" spans="2:14" ht="13.5" thickBot="1" x14ac:dyDescent="0.25">
      <c r="B64" s="181" t="s">
        <v>93</v>
      </c>
      <c r="C64" s="183"/>
      <c r="D64" s="2" t="s">
        <v>94</v>
      </c>
      <c r="E64" s="2" t="s">
        <v>95</v>
      </c>
    </row>
    <row r="65" spans="2:5" ht="13.5" thickBot="1" x14ac:dyDescent="0.25">
      <c r="B65" s="186">
        <f>SUM(C64:C69)</f>
        <v>0</v>
      </c>
      <c r="C65" s="183"/>
      <c r="E65" s="2" t="s">
        <v>110</v>
      </c>
    </row>
    <row r="66" spans="2:5" x14ac:dyDescent="0.2">
      <c r="C66" s="183"/>
      <c r="E66" s="2" t="s">
        <v>96</v>
      </c>
    </row>
    <row r="67" spans="2:5" x14ac:dyDescent="0.2">
      <c r="C67" s="183"/>
      <c r="E67" s="2" t="s">
        <v>97</v>
      </c>
    </row>
    <row r="68" spans="2:5" x14ac:dyDescent="0.2">
      <c r="C68" s="183"/>
      <c r="E68" s="2" t="s">
        <v>98</v>
      </c>
    </row>
  </sheetData>
  <mergeCells count="3">
    <mergeCell ref="A7:F7"/>
    <mergeCell ref="A2:L2"/>
    <mergeCell ref="H33:I33"/>
  </mergeCells>
  <pageMargins left="0.25" right="0.25" top="0.75" bottom="0.75" header="0.3" footer="0.3"/>
  <pageSetup scale="58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E14"/>
  <sheetViews>
    <sheetView topLeftCell="A10" workbookViewId="0">
      <selection activeCell="D11" sqref="D11"/>
    </sheetView>
  </sheetViews>
  <sheetFormatPr baseColWidth="10" defaultRowHeight="12.75" x14ac:dyDescent="0.2"/>
  <cols>
    <col min="2" max="2" width="27.28515625" customWidth="1"/>
    <col min="3" max="3" width="10" customWidth="1"/>
    <col min="4" max="4" width="12.85546875" bestFit="1" customWidth="1"/>
    <col min="5" max="5" width="23.85546875" customWidth="1"/>
  </cols>
  <sheetData>
    <row r="4" spans="2:5" x14ac:dyDescent="0.2">
      <c r="B4" s="235"/>
      <c r="C4" s="235"/>
      <c r="D4" s="235"/>
      <c r="E4" s="235"/>
    </row>
    <row r="5" spans="2:5" ht="13.5" thickBot="1" x14ac:dyDescent="0.25"/>
    <row r="6" spans="2:5" ht="25.5" customHeight="1" x14ac:dyDescent="0.2">
      <c r="B6" s="232" t="s">
        <v>135</v>
      </c>
      <c r="C6" s="229" t="s">
        <v>149</v>
      </c>
      <c r="D6" s="230"/>
      <c r="E6" s="231"/>
    </row>
    <row r="7" spans="2:5" x14ac:dyDescent="0.2">
      <c r="B7" s="233"/>
      <c r="C7" s="226" t="s">
        <v>139</v>
      </c>
      <c r="D7" s="227"/>
      <c r="E7" s="228"/>
    </row>
    <row r="8" spans="2:5" ht="13.5" thickBot="1" x14ac:dyDescent="0.25">
      <c r="B8" s="234"/>
      <c r="C8" s="223" t="s">
        <v>140</v>
      </c>
      <c r="D8" s="224"/>
      <c r="E8" s="225"/>
    </row>
    <row r="9" spans="2:5" ht="13.5" thickBot="1" x14ac:dyDescent="0.25"/>
    <row r="10" spans="2:5" ht="23.25" customHeight="1" thickBot="1" x14ac:dyDescent="0.25">
      <c r="B10" s="158" t="s">
        <v>130</v>
      </c>
      <c r="C10" s="159" t="s">
        <v>134</v>
      </c>
      <c r="D10" s="159" t="s">
        <v>132</v>
      </c>
      <c r="E10" s="160" t="s">
        <v>133</v>
      </c>
    </row>
    <row r="11" spans="2:5" x14ac:dyDescent="0.2">
      <c r="B11" s="148" t="s">
        <v>136</v>
      </c>
      <c r="C11" s="149" t="s">
        <v>138</v>
      </c>
      <c r="D11" s="150">
        <f>+'SUP. A CONSTRUIR'!F27</f>
        <v>980.3</v>
      </c>
      <c r="E11" s="151" t="s">
        <v>131</v>
      </c>
    </row>
    <row r="12" spans="2:5" ht="25.5" customHeight="1" x14ac:dyDescent="0.2">
      <c r="B12" s="152" t="s">
        <v>137</v>
      </c>
      <c r="C12" s="147" t="s">
        <v>138</v>
      </c>
      <c r="D12" s="60">
        <f>+'SUP. A CONSTRUIR'!F33</f>
        <v>823</v>
      </c>
      <c r="E12" s="153" t="s">
        <v>148</v>
      </c>
    </row>
    <row r="13" spans="2:5" ht="25.5" customHeight="1" x14ac:dyDescent="0.2">
      <c r="B13" s="152" t="s">
        <v>146</v>
      </c>
      <c r="C13" s="147" t="s">
        <v>138</v>
      </c>
      <c r="D13" s="60">
        <f>+'SUP. A CONSTRUIR'!F38</f>
        <v>2900</v>
      </c>
      <c r="E13" s="153" t="s">
        <v>148</v>
      </c>
    </row>
    <row r="14" spans="2:5" ht="29.25" customHeight="1" thickBot="1" x14ac:dyDescent="0.25">
      <c r="B14" s="154" t="s">
        <v>147</v>
      </c>
      <c r="C14" s="155" t="s">
        <v>138</v>
      </c>
      <c r="D14" s="156">
        <f>+'SUP. A CONSTRUIR'!F46</f>
        <v>7250</v>
      </c>
      <c r="E14" s="157" t="s">
        <v>150</v>
      </c>
    </row>
  </sheetData>
  <mergeCells count="5">
    <mergeCell ref="C8:E8"/>
    <mergeCell ref="C7:E7"/>
    <mergeCell ref="C6:E6"/>
    <mergeCell ref="B6:B8"/>
    <mergeCell ref="B4:E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RELA.SUPERF. EQUIPO PERSONAS</vt:lpstr>
      <vt:lpstr>DESGLOSE SUPERFICIES</vt:lpstr>
      <vt:lpstr>SUP. A CONSTRUIR</vt:lpstr>
      <vt:lpstr>PRESUPUESTO </vt:lpstr>
      <vt:lpstr>Hoja1</vt:lpstr>
      <vt:lpstr>Hoja2</vt:lpstr>
    </vt:vector>
  </TitlesOfParts>
  <Company>ENTEL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ENTEL S.A.</dc:creator>
  <cp:lastModifiedBy>Carlos Pinto Calderon</cp:lastModifiedBy>
  <cp:lastPrinted>2017-02-22T16:31:21Z</cp:lastPrinted>
  <dcterms:created xsi:type="dcterms:W3CDTF">2008-05-28T12:11:19Z</dcterms:created>
  <dcterms:modified xsi:type="dcterms:W3CDTF">2017-03-23T21:47:56Z</dcterms:modified>
</cp:coreProperties>
</file>