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6390" windowWidth="19230" windowHeight="6195" activeTab="2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3" sheetId="10" r:id="rId5"/>
  </sheets>
  <definedNames>
    <definedName name="_xlnm.Print_Area" localSheetId="1">'INSTR-HERR-VEHICULOS'!$A$3:$Q$67</definedName>
    <definedName name="_xlnm.Print_Area" localSheetId="4">'RESUMEN REGION 3'!$A$1:$C$17</definedName>
    <definedName name="_xlnm.Print_Area" localSheetId="0">'RR HH'!$A$3:$F$83</definedName>
  </definedNames>
  <calcPr calcId="144525"/>
</workbook>
</file>

<file path=xl/calcChain.xml><?xml version="1.0" encoding="utf-8"?>
<calcChain xmlns="http://schemas.openxmlformats.org/spreadsheetml/2006/main">
  <c r="R64" i="5" l="1"/>
  <c r="Q64" i="5"/>
  <c r="P64" i="5"/>
  <c r="R63" i="5"/>
  <c r="Q63" i="5"/>
  <c r="P63" i="5"/>
  <c r="R62" i="5"/>
  <c r="Q62" i="5"/>
  <c r="P62" i="5"/>
  <c r="R61" i="5"/>
  <c r="Q61" i="5"/>
  <c r="P61" i="5"/>
  <c r="R58" i="5"/>
  <c r="Q58" i="5"/>
  <c r="P58" i="5"/>
  <c r="R57" i="5"/>
  <c r="Q57" i="5"/>
  <c r="P57" i="5"/>
  <c r="R56" i="5"/>
  <c r="Q56" i="5"/>
  <c r="P56" i="5"/>
  <c r="R53" i="5"/>
  <c r="Q53" i="5"/>
  <c r="P53" i="5"/>
  <c r="R52" i="5"/>
  <c r="Q52" i="5"/>
  <c r="P52" i="5"/>
  <c r="R51" i="5"/>
  <c r="Q51" i="5"/>
  <c r="P51" i="5"/>
  <c r="R50" i="5"/>
  <c r="Q50" i="5"/>
  <c r="P50" i="5"/>
  <c r="R49" i="5"/>
  <c r="Q49" i="5"/>
  <c r="P49" i="5"/>
  <c r="R48" i="5"/>
  <c r="Q48" i="5"/>
  <c r="P48" i="5"/>
  <c r="R47" i="5"/>
  <c r="Q47" i="5"/>
  <c r="P47" i="5"/>
  <c r="R46" i="5"/>
  <c r="Q46" i="5"/>
  <c r="P46" i="5"/>
  <c r="R45" i="5"/>
  <c r="Q45" i="5"/>
  <c r="P45" i="5"/>
  <c r="R44" i="5"/>
  <c r="Q44" i="5"/>
  <c r="P44" i="5"/>
  <c r="R43" i="5"/>
  <c r="Q43" i="5"/>
  <c r="P43" i="5"/>
  <c r="R42" i="5"/>
  <c r="Q42" i="5"/>
  <c r="P42" i="5"/>
  <c r="R41" i="5"/>
  <c r="Q41" i="5"/>
  <c r="P41" i="5"/>
  <c r="R38" i="5"/>
  <c r="Q38" i="5"/>
  <c r="P38" i="5"/>
  <c r="R37" i="5"/>
  <c r="Q37" i="5"/>
  <c r="P37" i="5"/>
  <c r="R36" i="5"/>
  <c r="Q36" i="5"/>
  <c r="P36" i="5"/>
  <c r="R35" i="5"/>
  <c r="Q35" i="5"/>
  <c r="P35" i="5"/>
  <c r="R34" i="5"/>
  <c r="Q34" i="5"/>
  <c r="P34" i="5"/>
  <c r="R33" i="5"/>
  <c r="Q33" i="5"/>
  <c r="P33" i="5"/>
  <c r="R32" i="5"/>
  <c r="Q32" i="5"/>
  <c r="P32" i="5"/>
  <c r="R31" i="5"/>
  <c r="Q31" i="5"/>
  <c r="P31" i="5"/>
  <c r="R30" i="5"/>
  <c r="Q30" i="5"/>
  <c r="P30" i="5"/>
  <c r="R29" i="5"/>
  <c r="Q29" i="5"/>
  <c r="P29" i="5"/>
  <c r="R28" i="5"/>
  <c r="Q28" i="5"/>
  <c r="P28" i="5"/>
  <c r="R27" i="5"/>
  <c r="Q27" i="5"/>
  <c r="P27" i="5"/>
  <c r="R26" i="5"/>
  <c r="Q26" i="5"/>
  <c r="P26" i="5"/>
  <c r="R25" i="5"/>
  <c r="Q25" i="5"/>
  <c r="P25" i="5"/>
  <c r="R24" i="5"/>
  <c r="Q24" i="5"/>
  <c r="P24" i="5"/>
  <c r="R23" i="5"/>
  <c r="Q23" i="5"/>
  <c r="P23" i="5"/>
  <c r="R22" i="5"/>
  <c r="Q22" i="5"/>
  <c r="P22" i="5"/>
  <c r="R21" i="5"/>
  <c r="Q21" i="5"/>
  <c r="P21" i="5"/>
  <c r="R20" i="5"/>
  <c r="Q20" i="5"/>
  <c r="P20" i="5"/>
  <c r="R19" i="5"/>
  <c r="Q19" i="5"/>
  <c r="P19" i="5"/>
  <c r="R18" i="5"/>
  <c r="Q18" i="5"/>
  <c r="P18" i="5"/>
  <c r="R17" i="5"/>
  <c r="Q17" i="5"/>
  <c r="P17" i="5"/>
  <c r="R16" i="5"/>
  <c r="Q16" i="5"/>
  <c r="P16" i="5"/>
  <c r="R15" i="5"/>
  <c r="Q15" i="5"/>
  <c r="P15" i="5"/>
  <c r="R14" i="5"/>
  <c r="Q14" i="5"/>
  <c r="P14" i="5"/>
  <c r="R13" i="5"/>
  <c r="Q13" i="5"/>
  <c r="P13" i="5"/>
  <c r="R12" i="5"/>
  <c r="Q12" i="5"/>
  <c r="P12" i="5"/>
  <c r="R11" i="5"/>
  <c r="Q11" i="5"/>
  <c r="P11" i="5"/>
  <c r="C63" i="4" l="1"/>
  <c r="C26" i="9" s="1"/>
  <c r="D26" i="9" s="1"/>
  <c r="E26" i="9" s="1"/>
  <c r="F26" i="9" s="1"/>
  <c r="G26" i="9" s="1"/>
  <c r="H26" i="9" s="1"/>
  <c r="I26" i="9" s="1"/>
  <c r="O13" i="5"/>
  <c r="O12" i="5"/>
  <c r="O11" i="5"/>
  <c r="O10" i="5"/>
  <c r="R10" i="5" s="1"/>
  <c r="O19" i="5"/>
  <c r="M19" i="5"/>
  <c r="M18" i="5"/>
  <c r="M17" i="5"/>
  <c r="M64" i="5"/>
  <c r="M63" i="5"/>
  <c r="M62" i="5"/>
  <c r="M61" i="5"/>
  <c r="M58" i="5"/>
  <c r="M57" i="5"/>
  <c r="M56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2" i="5"/>
  <c r="M21" i="5"/>
  <c r="M20" i="5"/>
  <c r="M15" i="5"/>
  <c r="M14" i="5"/>
  <c r="M13" i="5"/>
  <c r="M12" i="5"/>
  <c r="M11" i="5"/>
  <c r="M10" i="5"/>
  <c r="C82" i="6"/>
  <c r="P10" i="5" l="1"/>
  <c r="Q10" i="5"/>
  <c r="M23" i="5"/>
  <c r="M16" i="5" l="1"/>
  <c r="O44" i="5" l="1"/>
  <c r="O45" i="5"/>
  <c r="O46" i="5"/>
  <c r="O47" i="5"/>
  <c r="O48" i="5"/>
  <c r="O49" i="5"/>
  <c r="O50" i="5"/>
  <c r="O51" i="5"/>
  <c r="O52" i="5"/>
  <c r="O53" i="5"/>
  <c r="O38" i="5"/>
  <c r="O37" i="5"/>
  <c r="O36" i="5"/>
  <c r="O35" i="5"/>
  <c r="O34" i="5"/>
  <c r="O33" i="5"/>
  <c r="C52" i="4" l="1"/>
  <c r="C25" i="9" s="1"/>
  <c r="C21" i="4"/>
  <c r="C24" i="9" s="1"/>
  <c r="D24" i="9" s="1"/>
  <c r="E24" i="9" s="1"/>
  <c r="F24" i="9" s="1"/>
  <c r="G24" i="9" s="1"/>
  <c r="H24" i="9" s="1"/>
  <c r="I24" i="9" s="1"/>
  <c r="O57" i="5"/>
  <c r="C33" i="6"/>
  <c r="C35" i="6" s="1"/>
  <c r="C32" i="6"/>
  <c r="C34" i="6" s="1"/>
  <c r="E8" i="6"/>
  <c r="O14" i="5"/>
  <c r="O15" i="5"/>
  <c r="O16" i="5"/>
  <c r="O17" i="5"/>
  <c r="O18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41" i="5"/>
  <c r="O42" i="5"/>
  <c r="O43" i="5"/>
  <c r="O56" i="5"/>
  <c r="O58" i="5"/>
  <c r="O61" i="5"/>
  <c r="O62" i="5"/>
  <c r="O63" i="5"/>
  <c r="O64" i="5"/>
  <c r="E68" i="6" l="1"/>
  <c r="F68" i="6" s="1"/>
  <c r="E67" i="6"/>
  <c r="F67" i="6" s="1"/>
  <c r="D25" i="9"/>
  <c r="E25" i="9" s="1"/>
  <c r="F25" i="9" s="1"/>
  <c r="G25" i="9" s="1"/>
  <c r="H25" i="9" s="1"/>
  <c r="I25" i="9" s="1"/>
  <c r="E18" i="6"/>
  <c r="F18" i="6" s="1"/>
  <c r="E30" i="6"/>
  <c r="F30" i="6" s="1"/>
  <c r="E46" i="6"/>
  <c r="F46" i="6" s="1"/>
  <c r="E15" i="6"/>
  <c r="F15" i="6" s="1"/>
  <c r="E39" i="6"/>
  <c r="F39" i="6" s="1"/>
  <c r="E12" i="6"/>
  <c r="F12" i="6" s="1"/>
  <c r="E28" i="6"/>
  <c r="F28" i="6" s="1"/>
  <c r="E50" i="6"/>
  <c r="F50" i="6" s="1"/>
  <c r="E17" i="6"/>
  <c r="F17" i="6" s="1"/>
  <c r="E32" i="6"/>
  <c r="F32" i="6" s="1"/>
  <c r="E52" i="6"/>
  <c r="F52" i="6" s="1"/>
  <c r="E22" i="6"/>
  <c r="F22" i="6" s="1"/>
  <c r="E33" i="6"/>
  <c r="F33" i="6" s="1"/>
  <c r="E53" i="6"/>
  <c r="F53" i="6" s="1"/>
  <c r="E19" i="6"/>
  <c r="F19" i="6" s="1"/>
  <c r="E31" i="6"/>
  <c r="F31" i="6" s="1"/>
  <c r="E16" i="6"/>
  <c r="F16" i="6" s="1"/>
  <c r="E55" i="6"/>
  <c r="F55" i="6" s="1"/>
  <c r="E37" i="6"/>
  <c r="F37" i="6" s="1"/>
  <c r="E10" i="6"/>
  <c r="F10" i="6" s="1"/>
  <c r="E26" i="6"/>
  <c r="F26" i="6" s="1"/>
  <c r="E38" i="6"/>
  <c r="F38" i="6" s="1"/>
  <c r="E59" i="6"/>
  <c r="F59" i="6" s="1"/>
  <c r="E23" i="6"/>
  <c r="F23" i="6" s="1"/>
  <c r="E34" i="6"/>
  <c r="F34" i="6" s="1"/>
  <c r="E51" i="6"/>
  <c r="F51" i="6" s="1"/>
  <c r="E20" i="6"/>
  <c r="F20" i="6" s="1"/>
  <c r="E40" i="6"/>
  <c r="F40" i="6" s="1"/>
  <c r="E63" i="6"/>
  <c r="F63" i="6" s="1"/>
  <c r="E25" i="6"/>
  <c r="F25" i="6" s="1"/>
  <c r="E41" i="6"/>
  <c r="F41" i="6" s="1"/>
  <c r="E14" i="6"/>
  <c r="F14" i="6" s="1"/>
  <c r="E42" i="6"/>
  <c r="F42" i="6" s="1"/>
  <c r="E11" i="6"/>
  <c r="F11" i="6" s="1"/>
  <c r="E27" i="6"/>
  <c r="F27" i="6" s="1"/>
  <c r="E35" i="6"/>
  <c r="F35" i="6" s="1"/>
  <c r="E57" i="6"/>
  <c r="F57" i="6" s="1"/>
  <c r="E24" i="6"/>
  <c r="F24" i="6" s="1"/>
  <c r="E44" i="6"/>
  <c r="F44" i="6" s="1"/>
  <c r="E13" i="6"/>
  <c r="F13" i="6" s="1"/>
  <c r="E45" i="6"/>
  <c r="F45" i="6" s="1"/>
  <c r="E43" i="6"/>
  <c r="F43" i="6" s="1"/>
  <c r="E21" i="6"/>
  <c r="F21" i="6" s="1"/>
  <c r="E61" i="6"/>
  <c r="F61" i="6" s="1"/>
  <c r="R66" i="5" l="1"/>
  <c r="C19" i="9" s="1"/>
  <c r="D19" i="9" s="1"/>
  <c r="E19" i="9" s="1"/>
  <c r="F19" i="9" s="1"/>
  <c r="G19" i="9" s="1"/>
  <c r="H19" i="9" s="1"/>
  <c r="I19" i="9" s="1"/>
  <c r="Q66" i="5"/>
  <c r="C18" i="9" s="1"/>
  <c r="D18" i="9" s="1"/>
  <c r="E18" i="9" s="1"/>
  <c r="F18" i="9" s="1"/>
  <c r="G18" i="9" s="1"/>
  <c r="H18" i="9" s="1"/>
  <c r="I18" i="9" s="1"/>
  <c r="F69" i="6"/>
  <c r="C12" i="9" s="1"/>
  <c r="D12" i="9" s="1"/>
  <c r="E12" i="9" s="1"/>
  <c r="F12" i="9" s="1"/>
  <c r="G12" i="9" s="1"/>
  <c r="H12" i="9" s="1"/>
  <c r="I12" i="9" s="1"/>
  <c r="F47" i="6"/>
  <c r="C10" i="9" s="1"/>
  <c r="D10" i="9" s="1"/>
  <c r="E10" i="9" s="1"/>
  <c r="F10" i="9" s="1"/>
  <c r="G10" i="9" s="1"/>
  <c r="H10" i="9" s="1"/>
  <c r="I10" i="9" s="1"/>
  <c r="F64" i="6"/>
  <c r="C11" i="9" s="1"/>
  <c r="P66" i="5"/>
  <c r="C17" i="9" s="1"/>
  <c r="D17" i="9" s="1"/>
  <c r="E17" i="9" s="1"/>
  <c r="F17" i="9" s="1"/>
  <c r="G17" i="9" s="1"/>
  <c r="H17" i="9" s="1"/>
  <c r="I17" i="9" s="1"/>
  <c r="C11" i="10" l="1"/>
  <c r="D11" i="9"/>
  <c r="E11" i="9" s="1"/>
  <c r="C9" i="10"/>
  <c r="F11" i="9" l="1"/>
  <c r="G11" i="9" s="1"/>
  <c r="H11" i="9" l="1"/>
  <c r="I11" i="9" s="1"/>
  <c r="C10" i="10" s="1"/>
  <c r="C12" i="10" s="1"/>
</calcChain>
</file>

<file path=xl/sharedStrings.xml><?xml version="1.0" encoding="utf-8"?>
<sst xmlns="http://schemas.openxmlformats.org/spreadsheetml/2006/main" count="417" uniqueCount="172">
  <si>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</si>
  <si>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</si>
  <si>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</si>
  <si>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</si>
  <si>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</si>
  <si>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</si>
  <si>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</si>
  <si>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</si>
  <si>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</si>
  <si>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</si>
  <si>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</si>
  <si>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</si>
  <si>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</si>
  <si>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</si>
  <si>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</si>
  <si>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</si>
  <si>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</si>
  <si>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</si>
  <si>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</si>
  <si>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</si>
  <si>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</si>
  <si>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</si>
  <si>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</si>
  <si>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</si>
  <si>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</si>
  <si>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</si>
  <si>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</si>
  <si>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Técnicos de Mantenimiento de PEX 1</t>
  </si>
  <si>
    <t>Técnicos de Mantenimiento de PEX 2</t>
  </si>
  <si>
    <t>Técnicos de Mantenimiento de PEX 3</t>
  </si>
  <si>
    <t>Técnicos de Mantenimiento de PEX 4</t>
  </si>
  <si>
    <t>Técnicos de Mantenimiento de PEX 5</t>
  </si>
  <si>
    <t>Técnicos de Mantenimiento de PEX 6</t>
  </si>
  <si>
    <t>Técnicos de Mantenimiento de PEX 7</t>
  </si>
  <si>
    <t>Técnicos de Mantenimiento de PEX 8</t>
  </si>
  <si>
    <t>Responsable Regional de Provisiones y Fallas</t>
  </si>
  <si>
    <t>Gestor de Provisiones</t>
  </si>
  <si>
    <t>Gestor de Fallas</t>
  </si>
  <si>
    <t>Técnico MDF</t>
  </si>
  <si>
    <t>Técnico de Planta Externa 1</t>
  </si>
  <si>
    <t>Técnico de Planta Externa e IP 1</t>
  </si>
  <si>
    <t>Técnico de Planta Externa 2</t>
  </si>
  <si>
    <t>Técnico de Planta Externa e IP 2</t>
  </si>
  <si>
    <t>Técnico de Planta Externa 3</t>
  </si>
  <si>
    <t>Técnico de Planta Externa e IP 3</t>
  </si>
  <si>
    <t>Técnico de Planta Externa 4</t>
  </si>
  <si>
    <t>Técnico de Planta Externa e IP 4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</si>
  <si>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</si>
  <si>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</si>
  <si>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</si>
  <si>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</si>
  <si>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</si>
  <si>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</si>
  <si>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</si>
  <si>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</si>
  <si>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</si>
  <si>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</si>
  <si>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</si>
  <si>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</si>
  <si>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</si>
  <si>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</si>
  <si>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</si>
  <si>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</si>
  <si>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</si>
  <si>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</si>
  <si>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</si>
  <si>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</si>
  <si>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</si>
  <si>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</si>
  <si>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</si>
  <si>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</si>
  <si>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</si>
  <si>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</si>
  <si>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</si>
  <si>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</si>
  <si>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</si>
  <si>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</si>
  <si>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GASTOS ADMINISTRATIVOS U OPERATIVOS ASOCIADOS A CADA CONCEPTO</t>
  </si>
  <si>
    <t>CANON MENSUAL TOTAL POR MANO DE OBRA</t>
  </si>
  <si>
    <t>Licencia Autocad</t>
  </si>
  <si>
    <t>SUB TOTAL</t>
  </si>
  <si>
    <t>GRUPO</t>
  </si>
  <si>
    <t>Equipamiento y Ropa de Trabajo</t>
  </si>
  <si>
    <t>% POR PREVISIONES Y APORTES PATRONALES</t>
  </si>
  <si>
    <t>Trinidad</t>
  </si>
  <si>
    <t>TDD</t>
  </si>
  <si>
    <t>Ponchadora Siemens</t>
  </si>
  <si>
    <t>Alicates Crimping RJs y BNCs</t>
  </si>
  <si>
    <t>Escalera para interiores</t>
  </si>
  <si>
    <t>Llave Cresent, martillo, linterna, flexómetro, juego de llaves mixtas y sierra mecánica con dos repuestos</t>
  </si>
  <si>
    <t>Trafico Telefónico Celular grupos de técnicos para clientes Masivos y PyMES</t>
  </si>
  <si>
    <t>Trafico Telefónico Celular grupos de técnicos para cliente corporativo</t>
  </si>
  <si>
    <t>Ponchadora Pouyet - Krone</t>
  </si>
  <si>
    <t>Ponchadora krone</t>
  </si>
  <si>
    <t xml:space="preserve">Maletín </t>
  </si>
  <si>
    <t>Rurrenabaque</t>
  </si>
  <si>
    <t>San Borja</t>
  </si>
  <si>
    <t>Reyes</t>
  </si>
  <si>
    <t>Magdalena</t>
  </si>
  <si>
    <t>San Ignacio de Moxos</t>
  </si>
  <si>
    <t>SBJ</t>
  </si>
  <si>
    <t>RURR</t>
  </si>
  <si>
    <t>RYS</t>
  </si>
  <si>
    <t>MGD</t>
  </si>
  <si>
    <t>SIM</t>
  </si>
  <si>
    <t>BENI</t>
  </si>
  <si>
    <t>Trafico Telefónico Celular de técnicos</t>
  </si>
  <si>
    <t>Alquiler de vehículo</t>
  </si>
  <si>
    <t>San Iganacio</t>
  </si>
  <si>
    <t>Actualizacion de planos</t>
  </si>
  <si>
    <t>Estación de soldar completo para electrónica</t>
  </si>
  <si>
    <t>DEPARTAMENTO</t>
  </si>
  <si>
    <t>Responsable Departamental</t>
  </si>
  <si>
    <t>Total Beni</t>
  </si>
  <si>
    <t>Santa Cruz</t>
  </si>
  <si>
    <t>Total Santa Cruz</t>
  </si>
  <si>
    <t>SANTA CRUZ</t>
  </si>
  <si>
    <t>STC</t>
  </si>
  <si>
    <t>TOTAL REGION 3</t>
  </si>
  <si>
    <t>REGION 3</t>
  </si>
  <si>
    <t>Trafico Telefónico Celular grupos de técnicos Mantenimiento PEX</t>
  </si>
  <si>
    <t>Descripción</t>
  </si>
  <si>
    <t>% del sueldo</t>
  </si>
  <si>
    <t>Caja de Salud</t>
  </si>
  <si>
    <t>Total:</t>
  </si>
  <si>
    <t>PRECIOS 1   -   REGION 3</t>
  </si>
  <si>
    <t>SUELDO 
(SIN IVA)</t>
  </si>
  <si>
    <t>VALOR 
(SIN IVA)</t>
  </si>
  <si>
    <t>TOTAL Bs. (SIN IVA) 
POR MES</t>
  </si>
  <si>
    <t>COSTO EN Bs.
(SIN IVA)</t>
  </si>
  <si>
    <t>PRECIO
(CON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</si>
  <si>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</si>
  <si>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Tijera para KEVLAR</t>
  </si>
  <si>
    <t>Pelador de cable (Arado)</t>
  </si>
  <si>
    <t>Una bobina de lanzamiento de un KM de longitud</t>
  </si>
  <si>
    <t>Detectores de trafico</t>
  </si>
  <si>
    <t>Generador eléctrico</t>
  </si>
  <si>
    <t xml:space="preserve">Microscopio Óptico </t>
  </si>
  <si>
    <t xml:space="preserve">OTDR doble ventana (1310/1550 nm) </t>
  </si>
  <si>
    <t>Técnicos de Mantenimiento de PEX FO</t>
  </si>
  <si>
    <t>Técnicos de Mantenimiento de PEX 10 Especialista FO</t>
  </si>
  <si>
    <t>Técnico de Planta Externa 5 FO</t>
  </si>
  <si>
    <t>Técnico de Planta Externa e IP 5 FTTx</t>
  </si>
  <si>
    <t>Técnico de Planta Externa 6 FO</t>
  </si>
  <si>
    <t>Técnico de Planta Externa e IP 6 FTTx</t>
  </si>
  <si>
    <t>Técnico de PEX Corporativo 3 FO</t>
  </si>
  <si>
    <t>Técnicos Clientes Corporativos 3 FTTx</t>
  </si>
  <si>
    <t>Técnicos de Mantenimiento de PEX 9 Especialista FO</t>
  </si>
  <si>
    <t>Ponchadora Huawei</t>
  </si>
  <si>
    <t>Técnico de Planta Externa 1 FO</t>
  </si>
  <si>
    <t>Técnicos Clientes Corporativos 1 FTTx</t>
  </si>
  <si>
    <t>Total Pando</t>
  </si>
  <si>
    <t>CBJ</t>
  </si>
  <si>
    <t>Cobija</t>
  </si>
  <si>
    <t>COBIJA</t>
  </si>
  <si>
    <t>Tester con pinza amperimetrica</t>
  </si>
  <si>
    <t>Odómetro de cuatro dígitos</t>
  </si>
  <si>
    <t>Stripper MILLER</t>
  </si>
  <si>
    <t>Cortador de tubo holgado</t>
  </si>
  <si>
    <t>Técnico de PEX Corporativo 1 FO</t>
  </si>
  <si>
    <t>Técnico de PEX Corporativo 2 FO</t>
  </si>
  <si>
    <t>Técnicos Clientes Corporativos 2 FTTx</t>
  </si>
  <si>
    <t>Seguidor de tonos con testeador de redes (Datos y xDSL)</t>
  </si>
  <si>
    <t>Computador portátil, i3 o superior</t>
  </si>
  <si>
    <t>Medidor de potencia óptica EXFO FPM 300 o superior</t>
  </si>
  <si>
    <t>Fuente de láser EXFO FLS 300 o superior</t>
  </si>
  <si>
    <t>Fusionadora Fujikura FSM 50S o superior</t>
  </si>
  <si>
    <t>Cortadora Fujikura CT-30 o superior</t>
  </si>
  <si>
    <t>Auto Tipo Vagoneta modelo mayor o igual a 2014 (Grupos Masivos y PyMES)</t>
  </si>
  <si>
    <t>Auto Tipo Vagoneta modelo mayor o igual a 2014 (Grupos Corporativos)</t>
  </si>
  <si>
    <t>Minibús de capacidad min 0,5 Toneladas modelo mayor o igual a 2014 (Grupo de Planta Externa)</t>
  </si>
  <si>
    <t>Total Cobija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</si>
</sst>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0.0%"/>
    <numFmt numFmtId="166" formatCode="_ [$€-2]\ * #,##0.00_ ;_ [$€-2]\ * \-#,##0.00_ ;_ [$€-2]\ * &quot;-&quot;??_ 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9"/>
      </patternFill>
    </fill>
    <fill>
      <patternFill patternType="solid">
        <fgColor rgb="FF00FF00"/>
        <bgColor indexed="64"/>
      </patternFill>
    </fill>
    <fill>
      <patternFill patternType="solid">
        <fgColor indexed="13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9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14" fillId="0" borderId="0" xfId="0" applyFont="1"/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8" xfId="0" applyFont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23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/>
    </xf>
    <xf numFmtId="4" fontId="4" fillId="0" borderId="9" xfId="0" applyNumberFormat="1" applyFont="1" applyFill="1" applyBorder="1" applyAlignment="1">
      <alignment vertical="top"/>
    </xf>
    <xf numFmtId="0" fontId="5" fillId="0" borderId="39" xfId="0" applyFont="1" applyBorder="1" applyAlignment="1">
      <alignment vertical="top"/>
    </xf>
    <xf numFmtId="0" fontId="21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4" fillId="0" borderId="2" xfId="0" applyNumberFormat="1" applyFont="1" applyBorder="1"/>
    <xf numFmtId="0" fontId="22" fillId="3" borderId="2" xfId="0" applyFont="1" applyFill="1" applyBorder="1" applyAlignment="1">
      <alignment vertical="top" wrapText="1"/>
    </xf>
    <xf numFmtId="0" fontId="22" fillId="3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0" fontId="1" fillId="0" borderId="2" xfId="3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5" borderId="2" xfId="3" applyNumberFormat="1" applyFont="1" applyFill="1" applyBorder="1"/>
    <xf numFmtId="4" fontId="3" fillId="2" borderId="1" xfId="0" applyNumberFormat="1" applyFont="1" applyFill="1" applyBorder="1" applyAlignment="1">
      <alignment horizontal="right" vertical="justify" wrapText="1"/>
    </xf>
    <xf numFmtId="0" fontId="4" fillId="0" borderId="0" xfId="0" applyFont="1" applyAlignment="1">
      <alignment horizontal="right"/>
    </xf>
    <xf numFmtId="4" fontId="0" fillId="2" borderId="9" xfId="0" applyNumberFormat="1" applyFill="1" applyBorder="1" applyAlignment="1">
      <alignment vertical="top"/>
    </xf>
    <xf numFmtId="4" fontId="5" fillId="2" borderId="9" xfId="0" applyNumberFormat="1" applyFont="1" applyFill="1" applyBorder="1" applyAlignment="1">
      <alignment vertical="top"/>
    </xf>
    <xf numFmtId="0" fontId="24" fillId="0" borderId="8" xfId="0" applyFont="1" applyBorder="1" applyAlignment="1">
      <alignment vertical="top"/>
    </xf>
    <xf numFmtId="10" fontId="3" fillId="2" borderId="19" xfId="0" applyNumberFormat="1" applyFont="1" applyFill="1" applyBorder="1" applyAlignment="1">
      <alignment horizontal="center" vertical="center" wrapText="1"/>
    </xf>
    <xf numFmtId="3" fontId="3" fillId="6" borderId="18" xfId="0" applyNumberFormat="1" applyFont="1" applyFill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right" vertical="top" wrapText="1"/>
    </xf>
    <xf numFmtId="0" fontId="4" fillId="6" borderId="7" xfId="0" applyFont="1" applyFill="1" applyBorder="1" applyAlignment="1">
      <alignment vertical="center" wrapText="1"/>
    </xf>
    <xf numFmtId="0" fontId="4" fillId="6" borderId="60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4" fontId="21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4" fontId="0" fillId="0" borderId="0" xfId="0" applyNumberFormat="1" applyAlignment="1">
      <alignment vertical="center"/>
    </xf>
    <xf numFmtId="0" fontId="13" fillId="6" borderId="41" xfId="0" applyFont="1" applyFill="1" applyBorder="1" applyAlignment="1">
      <alignment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0" fontId="15" fillId="6" borderId="47" xfId="0" applyFont="1" applyFill="1" applyBorder="1" applyAlignment="1">
      <alignment horizontal="center" vertical="center"/>
    </xf>
    <xf numFmtId="0" fontId="15" fillId="6" borderId="41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vertical="center"/>
    </xf>
    <xf numFmtId="0" fontId="15" fillId="6" borderId="15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26" fillId="6" borderId="14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25" xfId="0" applyFont="1" applyFill="1" applyBorder="1" applyAlignment="1">
      <alignment horizontal="center" vertical="center"/>
    </xf>
    <xf numFmtId="0" fontId="15" fillId="6" borderId="48" xfId="0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7" fillId="0" borderId="23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0" fontId="12" fillId="0" borderId="17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13" fillId="0" borderId="43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4" fontId="20" fillId="7" borderId="53" xfId="0" applyNumberFormat="1" applyFont="1" applyFill="1" applyBorder="1" applyAlignment="1">
      <alignment vertical="center"/>
    </xf>
    <xf numFmtId="3" fontId="18" fillId="0" borderId="18" xfId="0" applyNumberFormat="1" applyFont="1" applyFill="1" applyBorder="1" applyAlignment="1">
      <alignment horizontal="center" vertical="center"/>
    </xf>
    <xf numFmtId="3" fontId="18" fillId="0" borderId="33" xfId="0" applyNumberFormat="1" applyFont="1" applyBorder="1" applyAlignment="1">
      <alignment horizontal="center" vertical="center"/>
    </xf>
    <xf numFmtId="3" fontId="18" fillId="0" borderId="28" xfId="0" applyNumberFormat="1" applyFont="1" applyFill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9" fontId="11" fillId="0" borderId="43" xfId="0" applyNumberFormat="1" applyFont="1" applyBorder="1" applyAlignment="1">
      <alignment horizontal="center" vertical="center"/>
    </xf>
    <xf numFmtId="164" fontId="11" fillId="0" borderId="37" xfId="2" applyFont="1" applyBorder="1" applyAlignment="1">
      <alignment horizontal="right" vertical="center"/>
    </xf>
    <xf numFmtId="164" fontId="11" fillId="0" borderId="38" xfId="2" applyFont="1" applyBorder="1" applyAlignment="1">
      <alignment horizontal="right" vertical="center"/>
    </xf>
    <xf numFmtId="0" fontId="13" fillId="0" borderId="4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" fontId="20" fillId="7" borderId="2" xfId="0" applyNumberFormat="1" applyFont="1" applyFill="1" applyBorder="1" applyAlignment="1">
      <alignment vertical="center"/>
    </xf>
    <xf numFmtId="3" fontId="18" fillId="0" borderId="1" xfId="0" applyNumberFormat="1" applyFont="1" applyBorder="1" applyAlignment="1">
      <alignment horizontal="center" vertical="center"/>
    </xf>
    <xf numFmtId="3" fontId="18" fillId="0" borderId="34" xfId="0" applyNumberFormat="1" applyFont="1" applyBorder="1" applyAlignment="1">
      <alignment horizontal="center" vertical="center"/>
    </xf>
    <xf numFmtId="3" fontId="18" fillId="0" borderId="29" xfId="0" applyNumberFormat="1" applyFont="1" applyFill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9" fontId="11" fillId="0" borderId="44" xfId="0" applyNumberFormat="1" applyFont="1" applyBorder="1" applyAlignment="1">
      <alignment horizontal="center" vertical="center"/>
    </xf>
    <xf numFmtId="164" fontId="11" fillId="0" borderId="3" xfId="2" applyFont="1" applyBorder="1" applyAlignment="1">
      <alignment horizontal="right" vertical="center"/>
    </xf>
    <xf numFmtId="164" fontId="0" fillId="0" borderId="9" xfId="2" applyFont="1" applyBorder="1" applyAlignment="1">
      <alignment vertical="center"/>
    </xf>
    <xf numFmtId="3" fontId="18" fillId="0" borderId="1" xfId="0" applyNumberFormat="1" applyFont="1" applyFill="1" applyBorder="1" applyAlignment="1">
      <alignment horizontal="center" vertical="center"/>
    </xf>
    <xf numFmtId="4" fontId="20" fillId="7" borderId="1" xfId="0" applyNumberFormat="1" applyFont="1" applyFill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4" fontId="2" fillId="7" borderId="2" xfId="0" applyNumberFormat="1" applyFont="1" applyFill="1" applyBorder="1" applyAlignment="1">
      <alignment vertical="center"/>
    </xf>
    <xf numFmtId="3" fontId="18" fillId="0" borderId="2" xfId="0" applyNumberFormat="1" applyFont="1" applyBorder="1" applyAlignment="1">
      <alignment horizontal="center" vertical="center"/>
    </xf>
    <xf numFmtId="3" fontId="18" fillId="0" borderId="35" xfId="0" applyNumberFormat="1" applyFont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3" fontId="18" fillId="0" borderId="30" xfId="0" applyNumberFormat="1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  <xf numFmtId="4" fontId="2" fillId="7" borderId="54" xfId="0" applyNumberFormat="1" applyFont="1" applyFill="1" applyBorder="1" applyAlignment="1">
      <alignment vertical="center"/>
    </xf>
    <xf numFmtId="4" fontId="18" fillId="7" borderId="2" xfId="0" applyNumberFormat="1" applyFont="1" applyFill="1" applyBorder="1" applyAlignment="1">
      <alignment vertical="center"/>
    </xf>
    <xf numFmtId="3" fontId="18" fillId="0" borderId="22" xfId="0" applyNumberFormat="1" applyFont="1" applyBorder="1" applyAlignment="1">
      <alignment horizontal="center" vertical="center"/>
    </xf>
    <xf numFmtId="3" fontId="18" fillId="0" borderId="49" xfId="0" applyNumberFormat="1" applyFont="1" applyBorder="1" applyAlignment="1">
      <alignment horizontal="center" vertical="center"/>
    </xf>
    <xf numFmtId="3" fontId="18" fillId="0" borderId="32" xfId="0" applyNumberFormat="1" applyFont="1" applyBorder="1" applyAlignment="1">
      <alignment horizontal="center" vertical="center"/>
    </xf>
    <xf numFmtId="3" fontId="18" fillId="0" borderId="63" xfId="0" applyNumberFormat="1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4" fontId="18" fillId="0" borderId="19" xfId="0" applyNumberFormat="1" applyFont="1" applyFill="1" applyBorder="1" applyAlignment="1">
      <alignment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36" xfId="0" applyNumberFormat="1" applyFont="1" applyBorder="1" applyAlignment="1">
      <alignment horizontal="center" vertical="center"/>
    </xf>
    <xf numFmtId="3" fontId="18" fillId="0" borderId="31" xfId="0" applyNumberFormat="1" applyFont="1" applyBorder="1" applyAlignment="1">
      <alignment horizontal="center" vertical="center"/>
    </xf>
    <xf numFmtId="3" fontId="18" fillId="0" borderId="52" xfId="0" applyNumberFormat="1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9" fontId="11" fillId="0" borderId="42" xfId="0" applyNumberFormat="1" applyFont="1" applyBorder="1" applyAlignment="1">
      <alignment horizontal="center" vertical="center"/>
    </xf>
    <xf numFmtId="164" fontId="11" fillId="0" borderId="39" xfId="2" applyFont="1" applyBorder="1" applyAlignment="1">
      <alignment horizontal="right" vertical="center"/>
    </xf>
    <xf numFmtId="164" fontId="0" fillId="0" borderId="40" xfId="2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17" xfId="0" applyFont="1" applyFill="1" applyBorder="1" applyAlignment="1">
      <alignment vertical="center"/>
    </xf>
    <xf numFmtId="4" fontId="20" fillId="7" borderId="18" xfId="0" applyNumberFormat="1" applyFont="1" applyFill="1" applyBorder="1" applyAlignment="1">
      <alignment vertical="center"/>
    </xf>
    <xf numFmtId="3" fontId="18" fillId="0" borderId="18" xfId="0" applyNumberFormat="1" applyFont="1" applyBorder="1" applyAlignment="1">
      <alignment horizontal="center" vertical="center"/>
    </xf>
    <xf numFmtId="3" fontId="18" fillId="0" borderId="28" xfId="0" applyNumberFormat="1" applyFont="1" applyBorder="1" applyAlignment="1">
      <alignment horizontal="center" vertical="center"/>
    </xf>
    <xf numFmtId="164" fontId="0" fillId="0" borderId="38" xfId="2" applyFont="1" applyBorder="1" applyAlignment="1">
      <alignment vertical="center"/>
    </xf>
    <xf numFmtId="0" fontId="13" fillId="0" borderId="46" xfId="0" applyFont="1" applyBorder="1" applyAlignment="1">
      <alignment horizontal="center" vertical="center"/>
    </xf>
    <xf numFmtId="4" fontId="20" fillId="8" borderId="2" xfId="0" applyNumberFormat="1" applyFont="1" applyFill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vertical="center"/>
    </xf>
    <xf numFmtId="0" fontId="10" fillId="0" borderId="26" xfId="0" applyFont="1" applyFill="1" applyBorder="1" applyAlignment="1">
      <alignment vertical="center"/>
    </xf>
    <xf numFmtId="0" fontId="25" fillId="0" borderId="46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9" fontId="18" fillId="0" borderId="43" xfId="0" applyNumberFormat="1" applyFont="1" applyBorder="1" applyAlignment="1">
      <alignment horizontal="center" vertical="center"/>
    </xf>
    <xf numFmtId="164" fontId="18" fillId="0" borderId="37" xfId="2" applyFont="1" applyBorder="1" applyAlignment="1">
      <alignment horizontal="right" vertical="center"/>
    </xf>
    <xf numFmtId="3" fontId="18" fillId="0" borderId="55" xfId="0" applyNumberFormat="1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center"/>
    </xf>
    <xf numFmtId="9" fontId="18" fillId="0" borderId="44" xfId="0" applyNumberFormat="1" applyFont="1" applyBorder="1" applyAlignment="1">
      <alignment horizontal="center" vertical="center"/>
    </xf>
    <xf numFmtId="164" fontId="18" fillId="0" borderId="4" xfId="2" applyFont="1" applyBorder="1" applyAlignment="1">
      <alignment horizontal="right" vertical="center"/>
    </xf>
    <xf numFmtId="164" fontId="0" fillId="0" borderId="5" xfId="2" applyFont="1" applyBorder="1" applyAlignment="1">
      <alignment vertical="center"/>
    </xf>
    <xf numFmtId="0" fontId="18" fillId="0" borderId="58" xfId="0" applyFont="1" applyBorder="1" applyAlignment="1">
      <alignment horizontal="center" vertical="center"/>
    </xf>
    <xf numFmtId="9" fontId="18" fillId="0" borderId="46" xfId="0" applyNumberFormat="1" applyFont="1" applyBorder="1" applyAlignment="1">
      <alignment horizontal="center" vertical="center"/>
    </xf>
    <xf numFmtId="164" fontId="18" fillId="0" borderId="3" xfId="2" applyFont="1" applyBorder="1" applyAlignment="1">
      <alignment horizontal="right" vertical="center"/>
    </xf>
    <xf numFmtId="0" fontId="12" fillId="0" borderId="61" xfId="0" applyFont="1" applyFill="1" applyBorder="1" applyAlignment="1">
      <alignment vertical="center"/>
    </xf>
    <xf numFmtId="0" fontId="12" fillId="0" borderId="62" xfId="0" applyFont="1" applyFill="1" applyBorder="1" applyAlignment="1">
      <alignment vertical="center"/>
    </xf>
    <xf numFmtId="164" fontId="12" fillId="0" borderId="6" xfId="2" applyFont="1" applyFill="1" applyBorder="1" applyAlignment="1">
      <alignment horizontal="center" vertical="center"/>
    </xf>
    <xf numFmtId="164" fontId="12" fillId="0" borderId="60" xfId="2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165" fontId="0" fillId="0" borderId="0" xfId="3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46" xfId="0" applyFont="1" applyFill="1" applyBorder="1" applyAlignment="1">
      <alignment vertical="top"/>
    </xf>
    <xf numFmtId="0" fontId="5" fillId="0" borderId="58" xfId="0" applyFont="1" applyFill="1" applyBorder="1" applyAlignment="1">
      <alignment vertical="top"/>
    </xf>
    <xf numFmtId="4" fontId="5" fillId="0" borderId="65" xfId="0" applyNumberFormat="1" applyFont="1" applyFill="1" applyBorder="1" applyAlignment="1">
      <alignment vertical="top"/>
    </xf>
    <xf numFmtId="0" fontId="5" fillId="0" borderId="46" xfId="0" applyFont="1" applyBorder="1" applyAlignment="1">
      <alignment vertical="top"/>
    </xf>
    <xf numFmtId="0" fontId="4" fillId="0" borderId="58" xfId="0" applyFont="1" applyFill="1" applyBorder="1" applyAlignment="1">
      <alignment vertical="top"/>
    </xf>
    <xf numFmtId="0" fontId="1" fillId="0" borderId="3" xfId="0" applyFont="1" applyBorder="1" applyAlignment="1">
      <alignment vertical="top"/>
    </xf>
    <xf numFmtId="4" fontId="4" fillId="0" borderId="65" xfId="0" applyNumberFormat="1" applyFont="1" applyFill="1" applyBorder="1" applyAlignment="1">
      <alignment vertical="top"/>
    </xf>
    <xf numFmtId="4" fontId="4" fillId="0" borderId="40" xfId="0" applyNumberFormat="1" applyFont="1" applyFill="1" applyBorder="1" applyAlignment="1">
      <alignment vertical="top"/>
    </xf>
    <xf numFmtId="0" fontId="4" fillId="0" borderId="19" xfId="0" applyFont="1" applyFill="1" applyBorder="1" applyAlignment="1">
      <alignment vertical="top"/>
    </xf>
    <xf numFmtId="0" fontId="0" fillId="0" borderId="0" xfId="0" applyAlignment="1">
      <alignment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0" borderId="62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28" fillId="0" borderId="2" xfId="0" applyFont="1" applyBorder="1" applyAlignment="1">
      <alignment vertical="center" wrapText="1"/>
    </xf>
    <xf numFmtId="0" fontId="12" fillId="0" borderId="62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left" vertical="justify" wrapText="1"/>
    </xf>
    <xf numFmtId="164" fontId="2" fillId="9" borderId="1" xfId="2" applyFont="1" applyFill="1" applyBorder="1" applyAlignment="1">
      <alignment horizontal="right" vertical="top" wrapText="1"/>
    </xf>
    <xf numFmtId="164" fontId="2" fillId="9" borderId="5" xfId="2" applyFont="1" applyFill="1" applyBorder="1" applyAlignment="1">
      <alignment horizontal="right" vertical="top" wrapText="1"/>
    </xf>
    <xf numFmtId="0" fontId="18" fillId="0" borderId="3" xfId="0" applyFont="1" applyBorder="1" applyAlignment="1">
      <alignment vertical="justify"/>
    </xf>
    <xf numFmtId="0" fontId="18" fillId="0" borderId="3" xfId="0" applyFont="1" applyBorder="1" applyAlignment="1">
      <alignment vertical="justify" wrapText="1"/>
    </xf>
    <xf numFmtId="0" fontId="18" fillId="0" borderId="4" xfId="0" applyFont="1" applyBorder="1" applyAlignment="1">
      <alignment vertical="justify"/>
    </xf>
    <xf numFmtId="0" fontId="13" fillId="0" borderId="3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3" fillId="6" borderId="38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53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right" vertical="justify" wrapText="1"/>
    </xf>
    <xf numFmtId="0" fontId="3" fillId="0" borderId="62" xfId="0" applyFont="1" applyFill="1" applyBorder="1" applyAlignment="1">
      <alignment horizontal="right" vertical="justify" wrapText="1"/>
    </xf>
    <xf numFmtId="0" fontId="3" fillId="6" borderId="37" xfId="0" applyFont="1" applyFill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vertical="center" wrapText="1"/>
    </xf>
    <xf numFmtId="3" fontId="3" fillId="6" borderId="18" xfId="0" applyNumberFormat="1" applyFont="1" applyFill="1" applyBorder="1" applyAlignment="1">
      <alignment horizontal="center" vertical="center" wrapText="1"/>
    </xf>
    <xf numFmtId="3" fontId="3" fillId="6" borderId="19" xfId="0" applyNumberFormat="1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12" fillId="0" borderId="62" xfId="0" applyFont="1" applyFill="1" applyBorder="1" applyAlignment="1">
      <alignment horizontal="right" vertical="center"/>
    </xf>
    <xf numFmtId="0" fontId="12" fillId="0" borderId="64" xfId="0" applyFont="1" applyFill="1" applyBorder="1" applyAlignment="1">
      <alignment horizontal="right" vertical="center"/>
    </xf>
    <xf numFmtId="0" fontId="8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/>
    </xf>
    <xf numFmtId="0" fontId="8" fillId="6" borderId="2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/>
    </xf>
    <xf numFmtId="0" fontId="23" fillId="3" borderId="30" xfId="0" applyFont="1" applyFill="1" applyBorder="1" applyAlignment="1">
      <alignment horizontal="left"/>
    </xf>
    <xf numFmtId="0" fontId="23" fillId="3" borderId="35" xfId="0" applyFont="1" applyFill="1" applyBorder="1" applyAlignment="1">
      <alignment horizontal="left"/>
    </xf>
    <xf numFmtId="164" fontId="11" fillId="0" borderId="35" xfId="2" applyFont="1" applyBorder="1" applyAlignment="1">
      <alignment horizontal="right" vertical="center"/>
    </xf>
    <xf numFmtId="9" fontId="11" fillId="0" borderId="2" xfId="0" applyNumberFormat="1" applyFont="1" applyBorder="1" applyAlignment="1">
      <alignment horizontal="center" vertical="center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4:F82"/>
  <sheetViews>
    <sheetView topLeftCell="A58" zoomScaleNormal="100" workbookViewId="0">
      <selection activeCell="A69" sqref="A69"/>
    </sheetView>
  </sheetViews>
  <sheetFormatPr baseColWidth="10" defaultRowHeight="12.75" x14ac:dyDescent="0.2"/>
  <cols>
    <col min="1" max="1" width="17.7109375" customWidth="1"/>
    <col min="2" max="2" width="38.7109375" bestFit="1" customWidth="1"/>
    <col min="3" max="3" width="11.7109375" bestFit="1" customWidth="1"/>
    <col min="4" max="4" width="16.5703125" customWidth="1"/>
    <col min="5" max="5" width="19.28515625" customWidth="1"/>
    <col min="6" max="6" width="19.7109375" customWidth="1"/>
  </cols>
  <sheetData>
    <row r="4" spans="1:6" x14ac:dyDescent="0.2">
      <c r="F4" s="54" t="s">
        <v>125</v>
      </c>
    </row>
    <row r="5" spans="1:6" ht="18" x14ac:dyDescent="0.25">
      <c r="A5" s="3" t="s">
        <v>47</v>
      </c>
    </row>
    <row r="6" spans="1:6" ht="13.5" thickBot="1" x14ac:dyDescent="0.25">
      <c r="A6" s="1"/>
      <c r="B6" s="1"/>
      <c r="C6" s="1"/>
      <c r="D6" s="2"/>
      <c r="E6" s="2"/>
      <c r="F6" s="2"/>
    </row>
    <row r="7" spans="1:6" ht="22.5" x14ac:dyDescent="0.2">
      <c r="A7" s="210" t="s">
        <v>73</v>
      </c>
      <c r="B7" s="214" t="s">
        <v>2</v>
      </c>
      <c r="C7" s="206" t="s">
        <v>81</v>
      </c>
      <c r="D7" s="212" t="s">
        <v>126</v>
      </c>
      <c r="E7" s="59" t="s">
        <v>83</v>
      </c>
      <c r="F7" s="204" t="s">
        <v>20</v>
      </c>
    </row>
    <row r="8" spans="1:6" ht="13.5" thickBot="1" x14ac:dyDescent="0.25">
      <c r="A8" s="211"/>
      <c r="B8" s="215"/>
      <c r="C8" s="207"/>
      <c r="D8" s="213"/>
      <c r="E8" s="58">
        <f>C82</f>
        <v>7.0000000000000007E-2</v>
      </c>
      <c r="F8" s="205"/>
    </row>
    <row r="9" spans="1:6" ht="15.75" x14ac:dyDescent="0.2">
      <c r="A9" s="31"/>
      <c r="B9" s="32"/>
      <c r="C9" s="32"/>
      <c r="D9" s="33"/>
      <c r="E9" s="34"/>
      <c r="F9" s="35"/>
    </row>
    <row r="10" spans="1:6" x14ac:dyDescent="0.2">
      <c r="A10" s="19" t="s">
        <v>114</v>
      </c>
      <c r="B10" s="20" t="s">
        <v>112</v>
      </c>
      <c r="C10" s="25"/>
      <c r="D10" s="53">
        <v>1</v>
      </c>
      <c r="E10" s="21">
        <f t="shared" ref="E10:E46" si="0">E$8*$D10</f>
        <v>7.0000000000000007E-2</v>
      </c>
      <c r="F10" s="22">
        <f t="shared" ref="F10:F46" si="1">SUM(D10:E10)</f>
        <v>1.07</v>
      </c>
    </row>
    <row r="11" spans="1:6" x14ac:dyDescent="0.2">
      <c r="A11" s="19" t="s">
        <v>114</v>
      </c>
      <c r="B11" s="20" t="s">
        <v>26</v>
      </c>
      <c r="C11" s="25"/>
      <c r="D11" s="53">
        <v>1</v>
      </c>
      <c r="E11" s="21">
        <f>E$8*$D11</f>
        <v>7.0000000000000007E-2</v>
      </c>
      <c r="F11" s="22">
        <f>SUM(D11:E11)</f>
        <v>1.07</v>
      </c>
    </row>
    <row r="12" spans="1:6" x14ac:dyDescent="0.2">
      <c r="A12" s="19" t="s">
        <v>114</v>
      </c>
      <c r="B12" s="20" t="s">
        <v>35</v>
      </c>
      <c r="C12" s="25"/>
      <c r="D12" s="53">
        <v>1</v>
      </c>
      <c r="E12" s="21">
        <f t="shared" si="0"/>
        <v>7.0000000000000007E-2</v>
      </c>
      <c r="F12" s="22">
        <f t="shared" si="1"/>
        <v>1.07</v>
      </c>
    </row>
    <row r="13" spans="1:6" x14ac:dyDescent="0.2">
      <c r="A13" s="19" t="s">
        <v>114</v>
      </c>
      <c r="B13" s="20" t="s">
        <v>36</v>
      </c>
      <c r="C13" s="25"/>
      <c r="D13" s="53">
        <v>1</v>
      </c>
      <c r="E13" s="21">
        <f t="shared" si="0"/>
        <v>7.0000000000000007E-2</v>
      </c>
      <c r="F13" s="22">
        <f t="shared" si="1"/>
        <v>1.07</v>
      </c>
    </row>
    <row r="14" spans="1:6" x14ac:dyDescent="0.2">
      <c r="A14" s="19" t="s">
        <v>114</v>
      </c>
      <c r="B14" s="20" t="s">
        <v>37</v>
      </c>
      <c r="C14" s="25"/>
      <c r="D14" s="53">
        <v>1</v>
      </c>
      <c r="E14" s="21">
        <f t="shared" si="0"/>
        <v>7.0000000000000007E-2</v>
      </c>
      <c r="F14" s="22">
        <f t="shared" si="1"/>
        <v>1.07</v>
      </c>
    </row>
    <row r="15" spans="1:6" x14ac:dyDescent="0.2">
      <c r="A15" s="19" t="s">
        <v>114</v>
      </c>
      <c r="B15" s="20" t="s">
        <v>38</v>
      </c>
      <c r="C15" s="25"/>
      <c r="D15" s="53">
        <v>1</v>
      </c>
      <c r="E15" s="21">
        <f t="shared" si="0"/>
        <v>7.0000000000000007E-2</v>
      </c>
      <c r="F15" s="22">
        <f>SUM(D15:E15)</f>
        <v>1.07</v>
      </c>
    </row>
    <row r="16" spans="1:6" x14ac:dyDescent="0.2">
      <c r="A16" s="19" t="s">
        <v>114</v>
      </c>
      <c r="B16" s="20" t="s">
        <v>38</v>
      </c>
      <c r="C16" s="25"/>
      <c r="D16" s="53">
        <v>1</v>
      </c>
      <c r="E16" s="21">
        <f t="shared" si="0"/>
        <v>7.0000000000000007E-2</v>
      </c>
      <c r="F16" s="22">
        <f t="shared" si="1"/>
        <v>1.07</v>
      </c>
    </row>
    <row r="17" spans="1:6" x14ac:dyDescent="0.2">
      <c r="A17" s="19" t="s">
        <v>114</v>
      </c>
      <c r="B17" s="20" t="s">
        <v>39</v>
      </c>
      <c r="C17" s="25">
        <v>1</v>
      </c>
      <c r="D17" s="53">
        <v>1</v>
      </c>
      <c r="E17" s="21">
        <f t="shared" si="0"/>
        <v>7.0000000000000007E-2</v>
      </c>
      <c r="F17" s="22">
        <f t="shared" si="1"/>
        <v>1.07</v>
      </c>
    </row>
    <row r="18" spans="1:6" x14ac:dyDescent="0.2">
      <c r="A18" s="19" t="s">
        <v>114</v>
      </c>
      <c r="B18" s="20" t="s">
        <v>40</v>
      </c>
      <c r="C18" s="25">
        <v>1</v>
      </c>
      <c r="D18" s="53">
        <v>1</v>
      </c>
      <c r="E18" s="21">
        <f t="shared" si="0"/>
        <v>7.0000000000000007E-2</v>
      </c>
      <c r="F18" s="22">
        <f t="shared" si="1"/>
        <v>1.07</v>
      </c>
    </row>
    <row r="19" spans="1:6" x14ac:dyDescent="0.2">
      <c r="A19" s="19" t="s">
        <v>114</v>
      </c>
      <c r="B19" s="20" t="s">
        <v>41</v>
      </c>
      <c r="C19" s="25">
        <v>2</v>
      </c>
      <c r="D19" s="53">
        <v>1</v>
      </c>
      <c r="E19" s="21">
        <f t="shared" si="0"/>
        <v>7.0000000000000007E-2</v>
      </c>
      <c r="F19" s="22">
        <f t="shared" si="1"/>
        <v>1.07</v>
      </c>
    </row>
    <row r="20" spans="1:6" x14ac:dyDescent="0.2">
      <c r="A20" s="19" t="s">
        <v>114</v>
      </c>
      <c r="B20" s="20" t="s">
        <v>42</v>
      </c>
      <c r="C20" s="25">
        <v>2</v>
      </c>
      <c r="D20" s="53">
        <v>1</v>
      </c>
      <c r="E20" s="21">
        <f t="shared" si="0"/>
        <v>7.0000000000000007E-2</v>
      </c>
      <c r="F20" s="22">
        <f t="shared" si="1"/>
        <v>1.07</v>
      </c>
    </row>
    <row r="21" spans="1:6" x14ac:dyDescent="0.2">
      <c r="A21" s="19" t="s">
        <v>114</v>
      </c>
      <c r="B21" s="20" t="s">
        <v>43</v>
      </c>
      <c r="C21" s="25">
        <v>3</v>
      </c>
      <c r="D21" s="53">
        <v>1</v>
      </c>
      <c r="E21" s="21">
        <f t="shared" si="0"/>
        <v>7.0000000000000007E-2</v>
      </c>
      <c r="F21" s="22">
        <f t="shared" si="1"/>
        <v>1.07</v>
      </c>
    </row>
    <row r="22" spans="1:6" x14ac:dyDescent="0.2">
      <c r="A22" s="19" t="s">
        <v>114</v>
      </c>
      <c r="B22" s="20" t="s">
        <v>44</v>
      </c>
      <c r="C22" s="25">
        <v>3</v>
      </c>
      <c r="D22" s="53">
        <v>1</v>
      </c>
      <c r="E22" s="21">
        <f t="shared" si="0"/>
        <v>7.0000000000000007E-2</v>
      </c>
      <c r="F22" s="22">
        <f t="shared" si="1"/>
        <v>1.07</v>
      </c>
    </row>
    <row r="23" spans="1:6" x14ac:dyDescent="0.2">
      <c r="A23" s="19" t="s">
        <v>114</v>
      </c>
      <c r="B23" s="20" t="s">
        <v>45</v>
      </c>
      <c r="C23" s="25">
        <v>4</v>
      </c>
      <c r="D23" s="53">
        <v>1</v>
      </c>
      <c r="E23" s="21">
        <f t="shared" si="0"/>
        <v>7.0000000000000007E-2</v>
      </c>
      <c r="F23" s="22">
        <f t="shared" si="1"/>
        <v>1.07</v>
      </c>
    </row>
    <row r="24" spans="1:6" x14ac:dyDescent="0.2">
      <c r="A24" s="19" t="s">
        <v>114</v>
      </c>
      <c r="B24" s="20" t="s">
        <v>46</v>
      </c>
      <c r="C24" s="25">
        <v>4</v>
      </c>
      <c r="D24" s="53">
        <v>1</v>
      </c>
      <c r="E24" s="21">
        <f t="shared" si="0"/>
        <v>7.0000000000000007E-2</v>
      </c>
      <c r="F24" s="22">
        <f t="shared" si="1"/>
        <v>1.07</v>
      </c>
    </row>
    <row r="25" spans="1:6" x14ac:dyDescent="0.2">
      <c r="A25" s="19" t="s">
        <v>114</v>
      </c>
      <c r="B25" s="20" t="s">
        <v>141</v>
      </c>
      <c r="C25" s="25">
        <v>5</v>
      </c>
      <c r="D25" s="53">
        <v>1</v>
      </c>
      <c r="E25" s="21">
        <f t="shared" si="0"/>
        <v>7.0000000000000007E-2</v>
      </c>
      <c r="F25" s="22">
        <f t="shared" si="1"/>
        <v>1.07</v>
      </c>
    </row>
    <row r="26" spans="1:6" x14ac:dyDescent="0.2">
      <c r="A26" s="19" t="s">
        <v>114</v>
      </c>
      <c r="B26" s="20" t="s">
        <v>142</v>
      </c>
      <c r="C26" s="25">
        <v>5</v>
      </c>
      <c r="D26" s="53">
        <v>1</v>
      </c>
      <c r="E26" s="21">
        <f t="shared" si="0"/>
        <v>7.0000000000000007E-2</v>
      </c>
      <c r="F26" s="22">
        <f t="shared" si="1"/>
        <v>1.07</v>
      </c>
    </row>
    <row r="27" spans="1:6" x14ac:dyDescent="0.2">
      <c r="A27" s="19" t="s">
        <v>114</v>
      </c>
      <c r="B27" s="20" t="s">
        <v>143</v>
      </c>
      <c r="C27" s="25">
        <v>6</v>
      </c>
      <c r="D27" s="53">
        <v>1</v>
      </c>
      <c r="E27" s="21">
        <f t="shared" si="0"/>
        <v>7.0000000000000007E-2</v>
      </c>
      <c r="F27" s="22">
        <f t="shared" si="1"/>
        <v>1.07</v>
      </c>
    </row>
    <row r="28" spans="1:6" x14ac:dyDescent="0.2">
      <c r="A28" s="19" t="s">
        <v>114</v>
      </c>
      <c r="B28" s="20" t="s">
        <v>144</v>
      </c>
      <c r="C28" s="25">
        <v>6</v>
      </c>
      <c r="D28" s="53">
        <v>1</v>
      </c>
      <c r="E28" s="21">
        <f t="shared" si="0"/>
        <v>7.0000000000000007E-2</v>
      </c>
      <c r="F28" s="22">
        <f t="shared" si="1"/>
        <v>1.07</v>
      </c>
    </row>
    <row r="29" spans="1:6" x14ac:dyDescent="0.2">
      <c r="A29" s="19"/>
      <c r="B29" s="196"/>
      <c r="C29" s="25"/>
      <c r="D29" s="25"/>
      <c r="E29" s="197"/>
      <c r="F29" s="198"/>
    </row>
    <row r="30" spans="1:6" x14ac:dyDescent="0.2">
      <c r="A30" s="19" t="s">
        <v>114</v>
      </c>
      <c r="B30" s="20" t="s">
        <v>159</v>
      </c>
      <c r="C30" s="25">
        <v>7</v>
      </c>
      <c r="D30" s="53">
        <v>1</v>
      </c>
      <c r="E30" s="21">
        <f t="shared" si="0"/>
        <v>7.0000000000000007E-2</v>
      </c>
      <c r="F30" s="22">
        <f t="shared" si="1"/>
        <v>1.07</v>
      </c>
    </row>
    <row r="31" spans="1:6" x14ac:dyDescent="0.2">
      <c r="A31" s="19" t="s">
        <v>114</v>
      </c>
      <c r="B31" s="20" t="s">
        <v>150</v>
      </c>
      <c r="C31" s="25">
        <v>7</v>
      </c>
      <c r="D31" s="53">
        <v>1</v>
      </c>
      <c r="E31" s="60">
        <f t="shared" si="0"/>
        <v>7.0000000000000007E-2</v>
      </c>
      <c r="F31" s="22">
        <f t="shared" si="1"/>
        <v>1.07</v>
      </c>
    </row>
    <row r="32" spans="1:6" x14ac:dyDescent="0.2">
      <c r="A32" s="19" t="s">
        <v>114</v>
      </c>
      <c r="B32" s="20" t="s">
        <v>160</v>
      </c>
      <c r="C32" s="25">
        <f t="shared" ref="C32:C35" si="2">+C30+1</f>
        <v>8</v>
      </c>
      <c r="D32" s="53">
        <v>1</v>
      </c>
      <c r="E32" s="60">
        <f t="shared" si="0"/>
        <v>7.0000000000000007E-2</v>
      </c>
      <c r="F32" s="22">
        <f t="shared" si="1"/>
        <v>1.07</v>
      </c>
    </row>
    <row r="33" spans="1:6" x14ac:dyDescent="0.2">
      <c r="A33" s="19" t="s">
        <v>114</v>
      </c>
      <c r="B33" s="20" t="s">
        <v>161</v>
      </c>
      <c r="C33" s="25">
        <f t="shared" si="2"/>
        <v>8</v>
      </c>
      <c r="D33" s="53">
        <v>1</v>
      </c>
      <c r="E33" s="60">
        <f>E$8*$D33</f>
        <v>7.0000000000000007E-2</v>
      </c>
      <c r="F33" s="22">
        <f>SUM(D33:E33)</f>
        <v>1.07</v>
      </c>
    </row>
    <row r="34" spans="1:6" x14ac:dyDescent="0.2">
      <c r="A34" s="19" t="s">
        <v>114</v>
      </c>
      <c r="B34" s="20" t="s">
        <v>145</v>
      </c>
      <c r="C34" s="25">
        <f t="shared" si="2"/>
        <v>9</v>
      </c>
      <c r="D34" s="53">
        <v>1</v>
      </c>
      <c r="E34" s="60">
        <f t="shared" si="0"/>
        <v>7.0000000000000007E-2</v>
      </c>
      <c r="F34" s="22">
        <f t="shared" si="1"/>
        <v>1.07</v>
      </c>
    </row>
    <row r="35" spans="1:6" x14ac:dyDescent="0.2">
      <c r="A35" s="19" t="s">
        <v>114</v>
      </c>
      <c r="B35" s="20" t="s">
        <v>146</v>
      </c>
      <c r="C35" s="25">
        <f t="shared" si="2"/>
        <v>9</v>
      </c>
      <c r="D35" s="53">
        <v>1</v>
      </c>
      <c r="E35" s="60">
        <f>E$8*$D35</f>
        <v>7.0000000000000007E-2</v>
      </c>
      <c r="F35" s="22">
        <f>SUM(D35:E35)</f>
        <v>1.07</v>
      </c>
    </row>
    <row r="36" spans="1:6" x14ac:dyDescent="0.2">
      <c r="A36" s="19"/>
      <c r="B36" s="196"/>
      <c r="C36" s="25"/>
      <c r="D36" s="25"/>
      <c r="E36" s="197"/>
      <c r="F36" s="198"/>
    </row>
    <row r="37" spans="1:6" x14ac:dyDescent="0.2">
      <c r="A37" s="19" t="s">
        <v>114</v>
      </c>
      <c r="B37" s="20" t="s">
        <v>27</v>
      </c>
      <c r="C37" s="25"/>
      <c r="D37" s="53">
        <v>1</v>
      </c>
      <c r="E37" s="21">
        <f t="shared" si="0"/>
        <v>7.0000000000000007E-2</v>
      </c>
      <c r="F37" s="22">
        <f t="shared" si="1"/>
        <v>1.07</v>
      </c>
    </row>
    <row r="38" spans="1:6" x14ac:dyDescent="0.2">
      <c r="A38" s="19" t="s">
        <v>114</v>
      </c>
      <c r="B38" s="20" t="s">
        <v>28</v>
      </c>
      <c r="C38" s="25"/>
      <c r="D38" s="53">
        <v>1</v>
      </c>
      <c r="E38" s="21">
        <f t="shared" si="0"/>
        <v>7.0000000000000007E-2</v>
      </c>
      <c r="F38" s="22">
        <f t="shared" si="1"/>
        <v>1.07</v>
      </c>
    </row>
    <row r="39" spans="1:6" x14ac:dyDescent="0.2">
      <c r="A39" s="19" t="s">
        <v>114</v>
      </c>
      <c r="B39" s="20" t="s">
        <v>29</v>
      </c>
      <c r="C39" s="25"/>
      <c r="D39" s="53">
        <v>1</v>
      </c>
      <c r="E39" s="21">
        <f t="shared" si="0"/>
        <v>7.0000000000000007E-2</v>
      </c>
      <c r="F39" s="22">
        <f t="shared" si="1"/>
        <v>1.07</v>
      </c>
    </row>
    <row r="40" spans="1:6" x14ac:dyDescent="0.2">
      <c r="A40" s="19" t="s">
        <v>114</v>
      </c>
      <c r="B40" s="20" t="s">
        <v>30</v>
      </c>
      <c r="C40" s="25"/>
      <c r="D40" s="53">
        <v>1</v>
      </c>
      <c r="E40" s="21">
        <f t="shared" si="0"/>
        <v>7.0000000000000007E-2</v>
      </c>
      <c r="F40" s="22">
        <f t="shared" si="1"/>
        <v>1.07</v>
      </c>
    </row>
    <row r="41" spans="1:6" x14ac:dyDescent="0.2">
      <c r="A41" s="19" t="s">
        <v>114</v>
      </c>
      <c r="B41" s="20" t="s">
        <v>31</v>
      </c>
      <c r="C41" s="25"/>
      <c r="D41" s="53">
        <v>1</v>
      </c>
      <c r="E41" s="21">
        <f t="shared" si="0"/>
        <v>7.0000000000000007E-2</v>
      </c>
      <c r="F41" s="22">
        <f t="shared" si="1"/>
        <v>1.07</v>
      </c>
    </row>
    <row r="42" spans="1:6" x14ac:dyDescent="0.2">
      <c r="A42" s="19" t="s">
        <v>114</v>
      </c>
      <c r="B42" s="20" t="s">
        <v>32</v>
      </c>
      <c r="C42" s="25"/>
      <c r="D42" s="53">
        <v>1</v>
      </c>
      <c r="E42" s="21">
        <f t="shared" si="0"/>
        <v>7.0000000000000007E-2</v>
      </c>
      <c r="F42" s="22">
        <f t="shared" si="1"/>
        <v>1.07</v>
      </c>
    </row>
    <row r="43" spans="1:6" x14ac:dyDescent="0.2">
      <c r="A43" s="19" t="s">
        <v>114</v>
      </c>
      <c r="B43" s="20" t="s">
        <v>33</v>
      </c>
      <c r="C43" s="25"/>
      <c r="D43" s="53">
        <v>1</v>
      </c>
      <c r="E43" s="21">
        <f t="shared" si="0"/>
        <v>7.0000000000000007E-2</v>
      </c>
      <c r="F43" s="22">
        <f t="shared" si="1"/>
        <v>1.07</v>
      </c>
    </row>
    <row r="44" spans="1:6" x14ac:dyDescent="0.2">
      <c r="A44" s="19" t="s">
        <v>114</v>
      </c>
      <c r="B44" s="20" t="s">
        <v>34</v>
      </c>
      <c r="C44" s="25"/>
      <c r="D44" s="53">
        <v>1</v>
      </c>
      <c r="E44" s="21">
        <f t="shared" si="0"/>
        <v>7.0000000000000007E-2</v>
      </c>
      <c r="F44" s="22">
        <f t="shared" si="1"/>
        <v>1.07</v>
      </c>
    </row>
    <row r="45" spans="1:6" x14ac:dyDescent="0.2">
      <c r="A45" s="19" t="s">
        <v>114</v>
      </c>
      <c r="B45" s="20" t="s">
        <v>147</v>
      </c>
      <c r="C45" s="25"/>
      <c r="D45" s="53">
        <v>1</v>
      </c>
      <c r="E45" s="21">
        <f t="shared" si="0"/>
        <v>7.0000000000000007E-2</v>
      </c>
      <c r="F45" s="22">
        <f t="shared" si="1"/>
        <v>1.07</v>
      </c>
    </row>
    <row r="46" spans="1:6" x14ac:dyDescent="0.2">
      <c r="A46" s="19" t="s">
        <v>114</v>
      </c>
      <c r="B46" s="20" t="s">
        <v>140</v>
      </c>
      <c r="C46" s="25"/>
      <c r="D46" s="53">
        <v>1</v>
      </c>
      <c r="E46" s="21">
        <f t="shared" si="0"/>
        <v>7.0000000000000007E-2</v>
      </c>
      <c r="F46" s="22">
        <f t="shared" si="1"/>
        <v>1.07</v>
      </c>
    </row>
    <row r="47" spans="1:6" x14ac:dyDescent="0.2">
      <c r="A47" s="19"/>
      <c r="B47" s="26" t="s">
        <v>115</v>
      </c>
      <c r="C47" s="25"/>
      <c r="D47" s="21"/>
      <c r="E47" s="21"/>
      <c r="F47" s="27">
        <f>SUM(F10:F46)</f>
        <v>37.450000000000003</v>
      </c>
    </row>
    <row r="48" spans="1:6" x14ac:dyDescent="0.2">
      <c r="A48" s="19"/>
      <c r="B48" s="26"/>
      <c r="C48" s="25"/>
      <c r="D48" s="21"/>
      <c r="E48" s="21"/>
      <c r="F48" s="27"/>
    </row>
    <row r="49" spans="1:6" x14ac:dyDescent="0.2">
      <c r="A49" s="19"/>
      <c r="B49" s="196"/>
      <c r="C49" s="25"/>
      <c r="D49" s="25"/>
      <c r="E49" s="197"/>
      <c r="F49" s="198"/>
    </row>
    <row r="50" spans="1:6" x14ac:dyDescent="0.2">
      <c r="A50" s="19" t="s">
        <v>84</v>
      </c>
      <c r="B50" s="20" t="s">
        <v>112</v>
      </c>
      <c r="C50" s="25"/>
      <c r="D50" s="53">
        <v>1</v>
      </c>
      <c r="E50" s="21">
        <f t="shared" ref="E50:E68" si="3">E$8*$D50</f>
        <v>7.0000000000000007E-2</v>
      </c>
      <c r="F50" s="22">
        <f t="shared" ref="F50:F63" si="4">SUM(D50:E50)</f>
        <v>1.07</v>
      </c>
    </row>
    <row r="51" spans="1:6" x14ac:dyDescent="0.2">
      <c r="A51" s="19" t="s">
        <v>84</v>
      </c>
      <c r="B51" s="20" t="s">
        <v>149</v>
      </c>
      <c r="C51" s="25">
        <v>1</v>
      </c>
      <c r="D51" s="53">
        <v>1</v>
      </c>
      <c r="E51" s="21">
        <f t="shared" si="3"/>
        <v>7.0000000000000007E-2</v>
      </c>
      <c r="F51" s="22">
        <f t="shared" si="4"/>
        <v>1.07</v>
      </c>
    </row>
    <row r="52" spans="1:6" x14ac:dyDescent="0.2">
      <c r="A52" s="19" t="s">
        <v>84</v>
      </c>
      <c r="B52" s="20" t="s">
        <v>150</v>
      </c>
      <c r="C52" s="25">
        <v>1</v>
      </c>
      <c r="D52" s="53">
        <v>1</v>
      </c>
      <c r="E52" s="21">
        <f t="shared" si="3"/>
        <v>7.0000000000000007E-2</v>
      </c>
      <c r="F52" s="22">
        <f>SUM(D52:E52)</f>
        <v>1.07</v>
      </c>
    </row>
    <row r="53" spans="1:6" x14ac:dyDescent="0.2">
      <c r="A53" s="19" t="s">
        <v>84</v>
      </c>
      <c r="B53" s="20" t="s">
        <v>139</v>
      </c>
      <c r="C53" s="25"/>
      <c r="D53" s="53">
        <v>1</v>
      </c>
      <c r="E53" s="21">
        <f t="shared" si="3"/>
        <v>7.0000000000000007E-2</v>
      </c>
      <c r="F53" s="22">
        <f t="shared" si="4"/>
        <v>1.07</v>
      </c>
    </row>
    <row r="54" spans="1:6" x14ac:dyDescent="0.2">
      <c r="A54" s="19"/>
      <c r="B54" s="196"/>
      <c r="C54" s="25"/>
      <c r="D54" s="25"/>
      <c r="E54" s="197"/>
      <c r="F54" s="198"/>
    </row>
    <row r="55" spans="1:6" x14ac:dyDescent="0.2">
      <c r="A55" s="19" t="s">
        <v>96</v>
      </c>
      <c r="B55" s="20" t="s">
        <v>40</v>
      </c>
      <c r="C55" s="25"/>
      <c r="D55" s="53">
        <v>1</v>
      </c>
      <c r="E55" s="21">
        <f t="shared" si="3"/>
        <v>7.0000000000000007E-2</v>
      </c>
      <c r="F55" s="22">
        <f t="shared" si="4"/>
        <v>1.07</v>
      </c>
    </row>
    <row r="56" spans="1:6" x14ac:dyDescent="0.2">
      <c r="A56" s="19"/>
      <c r="B56" s="196"/>
      <c r="C56" s="25"/>
      <c r="D56" s="25"/>
      <c r="E56" s="197"/>
      <c r="F56" s="198"/>
    </row>
    <row r="57" spans="1:6" x14ac:dyDescent="0.2">
      <c r="A57" s="19" t="s">
        <v>95</v>
      </c>
      <c r="B57" s="20" t="s">
        <v>40</v>
      </c>
      <c r="C57" s="25"/>
      <c r="D57" s="53">
        <v>1</v>
      </c>
      <c r="E57" s="21">
        <f t="shared" si="3"/>
        <v>7.0000000000000007E-2</v>
      </c>
      <c r="F57" s="22">
        <f t="shared" si="4"/>
        <v>1.07</v>
      </c>
    </row>
    <row r="58" spans="1:6" x14ac:dyDescent="0.2">
      <c r="A58" s="19"/>
      <c r="B58" s="196"/>
      <c r="C58" s="25"/>
      <c r="D58" s="25"/>
      <c r="E58" s="197"/>
      <c r="F58" s="198"/>
    </row>
    <row r="59" spans="1:6" x14ac:dyDescent="0.2">
      <c r="A59" s="19" t="s">
        <v>97</v>
      </c>
      <c r="B59" s="20" t="s">
        <v>40</v>
      </c>
      <c r="C59" s="25"/>
      <c r="D59" s="53">
        <v>1</v>
      </c>
      <c r="E59" s="21">
        <f t="shared" si="3"/>
        <v>7.0000000000000007E-2</v>
      </c>
      <c r="F59" s="22">
        <f t="shared" si="4"/>
        <v>1.07</v>
      </c>
    </row>
    <row r="60" spans="1:6" x14ac:dyDescent="0.2">
      <c r="A60" s="19"/>
      <c r="B60" s="196"/>
      <c r="C60" s="25"/>
      <c r="D60" s="25"/>
      <c r="E60" s="197"/>
      <c r="F60" s="198"/>
    </row>
    <row r="61" spans="1:6" x14ac:dyDescent="0.2">
      <c r="A61" s="19" t="s">
        <v>98</v>
      </c>
      <c r="B61" s="20" t="s">
        <v>40</v>
      </c>
      <c r="C61" s="25"/>
      <c r="D61" s="53">
        <v>1</v>
      </c>
      <c r="E61" s="21">
        <f t="shared" si="3"/>
        <v>7.0000000000000007E-2</v>
      </c>
      <c r="F61" s="22">
        <f t="shared" si="4"/>
        <v>1.07</v>
      </c>
    </row>
    <row r="62" spans="1:6" x14ac:dyDescent="0.2">
      <c r="A62" s="19"/>
      <c r="B62" s="196"/>
      <c r="C62" s="25"/>
      <c r="D62" s="25"/>
      <c r="E62" s="197"/>
      <c r="F62" s="198"/>
    </row>
    <row r="63" spans="1:6" x14ac:dyDescent="0.2">
      <c r="A63" s="19" t="s">
        <v>99</v>
      </c>
      <c r="B63" s="20" t="s">
        <v>40</v>
      </c>
      <c r="C63" s="25"/>
      <c r="D63" s="53">
        <v>1</v>
      </c>
      <c r="E63" s="21">
        <f t="shared" si="3"/>
        <v>7.0000000000000007E-2</v>
      </c>
      <c r="F63" s="22">
        <f t="shared" si="4"/>
        <v>1.07</v>
      </c>
    </row>
    <row r="64" spans="1:6" x14ac:dyDescent="0.2">
      <c r="A64" s="19"/>
      <c r="B64" s="26" t="s">
        <v>113</v>
      </c>
      <c r="C64" s="25"/>
      <c r="D64" s="23"/>
      <c r="E64" s="21"/>
      <c r="F64" s="27">
        <f>SUM(F50:F63)</f>
        <v>9.6300000000000008</v>
      </c>
    </row>
    <row r="65" spans="1:6" x14ac:dyDescent="0.2">
      <c r="A65" s="19"/>
      <c r="B65" s="26"/>
      <c r="C65" s="25"/>
      <c r="D65" s="23"/>
      <c r="E65" s="21"/>
      <c r="F65" s="27"/>
    </row>
    <row r="66" spans="1:6" x14ac:dyDescent="0.2">
      <c r="A66" s="19"/>
      <c r="B66" s="196"/>
      <c r="C66" s="25"/>
      <c r="D66" s="25"/>
      <c r="E66" s="197"/>
      <c r="F66" s="198"/>
    </row>
    <row r="67" spans="1:6" x14ac:dyDescent="0.2">
      <c r="A67" s="19" t="s">
        <v>153</v>
      </c>
      <c r="B67" s="20" t="s">
        <v>149</v>
      </c>
      <c r="C67" s="25">
        <v>1</v>
      </c>
      <c r="D67" s="53">
        <v>1</v>
      </c>
      <c r="E67" s="21">
        <f t="shared" si="3"/>
        <v>7.0000000000000007E-2</v>
      </c>
      <c r="F67" s="22">
        <f t="shared" ref="F67" si="5">SUM(D67:E67)</f>
        <v>1.07</v>
      </c>
    </row>
    <row r="68" spans="1:6" x14ac:dyDescent="0.2">
      <c r="A68" s="19" t="s">
        <v>153</v>
      </c>
      <c r="B68" s="20" t="s">
        <v>150</v>
      </c>
      <c r="C68" s="25">
        <v>1</v>
      </c>
      <c r="D68" s="53">
        <v>1</v>
      </c>
      <c r="E68" s="21">
        <f t="shared" si="3"/>
        <v>7.0000000000000007E-2</v>
      </c>
      <c r="F68" s="22">
        <f>SUM(D68:E68)</f>
        <v>1.07</v>
      </c>
    </row>
    <row r="69" spans="1:6" x14ac:dyDescent="0.2">
      <c r="A69" s="19"/>
      <c r="B69" s="26" t="s">
        <v>151</v>
      </c>
      <c r="C69" s="25"/>
      <c r="D69" s="23"/>
      <c r="E69" s="21"/>
      <c r="F69" s="27">
        <f>SUM(F67:F68)</f>
        <v>2.14</v>
      </c>
    </row>
    <row r="70" spans="1:6" ht="13.5" thickBot="1" x14ac:dyDescent="0.25">
      <c r="A70" s="19"/>
      <c r="B70" s="20"/>
      <c r="C70" s="25"/>
      <c r="D70" s="23"/>
      <c r="E70" s="21"/>
      <c r="F70" s="22"/>
    </row>
    <row r="71" spans="1:6" ht="13.5" thickBot="1" x14ac:dyDescent="0.25">
      <c r="A71" s="208"/>
      <c r="B71" s="209"/>
      <c r="C71" s="209"/>
      <c r="D71" s="209"/>
      <c r="E71" s="209"/>
      <c r="F71" s="24"/>
    </row>
    <row r="74" spans="1:6" x14ac:dyDescent="0.2">
      <c r="A74" s="46" t="s">
        <v>12</v>
      </c>
      <c r="B74" s="46" t="s">
        <v>121</v>
      </c>
      <c r="C74" s="46" t="s">
        <v>122</v>
      </c>
    </row>
    <row r="75" spans="1:6" x14ac:dyDescent="0.2">
      <c r="A75" s="47">
        <v>1</v>
      </c>
      <c r="B75" s="48" t="s">
        <v>123</v>
      </c>
      <c r="C75" s="49">
        <v>0.01</v>
      </c>
    </row>
    <row r="76" spans="1:6" x14ac:dyDescent="0.2">
      <c r="A76" s="47">
        <v>2</v>
      </c>
      <c r="B76" s="48"/>
      <c r="C76" s="49">
        <v>0.01</v>
      </c>
    </row>
    <row r="77" spans="1:6" x14ac:dyDescent="0.2">
      <c r="A77" s="47">
        <v>3</v>
      </c>
      <c r="B77" s="48"/>
      <c r="C77" s="49">
        <v>0.01</v>
      </c>
    </row>
    <row r="78" spans="1:6" x14ac:dyDescent="0.2">
      <c r="A78" s="47">
        <v>4</v>
      </c>
      <c r="B78" s="48"/>
      <c r="C78" s="49">
        <v>0.01</v>
      </c>
    </row>
    <row r="79" spans="1:6" x14ac:dyDescent="0.2">
      <c r="A79" s="47">
        <v>5</v>
      </c>
      <c r="B79" s="48"/>
      <c r="C79" s="49">
        <v>0.01</v>
      </c>
    </row>
    <row r="80" spans="1:6" x14ac:dyDescent="0.2">
      <c r="A80" s="47">
        <v>6</v>
      </c>
      <c r="B80" s="48"/>
      <c r="C80" s="49">
        <v>0.01</v>
      </c>
    </row>
    <row r="81" spans="1:3" x14ac:dyDescent="0.2">
      <c r="A81" s="47">
        <v>7</v>
      </c>
      <c r="B81" s="48"/>
      <c r="C81" s="49">
        <v>0.01</v>
      </c>
    </row>
    <row r="82" spans="1:3" x14ac:dyDescent="0.2">
      <c r="A82" s="50"/>
      <c r="B82" s="51" t="s">
        <v>124</v>
      </c>
      <c r="C82" s="52">
        <f>+SUM(C75:C81)</f>
        <v>7.0000000000000007E-2</v>
      </c>
    </row>
  </sheetData>
  <mergeCells count="6">
    <mergeCell ref="F7:F8"/>
    <mergeCell ref="C7:C8"/>
    <mergeCell ref="A71:E71"/>
    <mergeCell ref="A7:A8"/>
    <mergeCell ref="D7:D8"/>
    <mergeCell ref="B7:B8"/>
  </mergeCells>
  <phoneticPr fontId="13" type="noConversion"/>
  <printOptions horizontalCentered="1"/>
  <pageMargins left="0.62992125984251968" right="0.62992125984251968" top="0.59055118110236227" bottom="0.19685039370078741" header="0" footer="0"/>
  <pageSetup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3:AE67"/>
  <sheetViews>
    <sheetView topLeftCell="A7" zoomScaleNormal="100" workbookViewId="0">
      <pane xSplit="4" ySplit="2" topLeftCell="G24" activePane="bottomRight" state="frozen"/>
      <selection activeCell="A7" sqref="A7"/>
      <selection pane="topRight" activeCell="E7" sqref="E7"/>
      <selection pane="bottomLeft" activeCell="A9" sqref="A9"/>
      <selection pane="bottomRight" activeCell="I39" sqref="I39"/>
    </sheetView>
  </sheetViews>
  <sheetFormatPr baseColWidth="10" defaultRowHeight="12.75" x14ac:dyDescent="0.2"/>
  <cols>
    <col min="1" max="1" width="4.42578125" style="68" customWidth="1"/>
    <col min="2" max="2" width="33.7109375" style="185" customWidth="1"/>
    <col min="3" max="3" width="6.85546875" style="68" customWidth="1"/>
    <col min="4" max="4" width="9.85546875" style="68" customWidth="1"/>
    <col min="5" max="12" width="7.42578125" style="68" customWidth="1"/>
    <col min="13" max="15" width="10" style="68" customWidth="1"/>
    <col min="16" max="18" width="15.28515625" style="68" customWidth="1"/>
    <col min="19" max="28" width="11.42578125" style="68"/>
    <col min="29" max="29" width="15.5703125" style="68" bestFit="1" customWidth="1"/>
    <col min="30" max="30" width="12.85546875" style="68" bestFit="1" customWidth="1"/>
    <col min="31" max="16384" width="11.42578125" style="68"/>
  </cols>
  <sheetData>
    <row r="3" spans="1:30" x14ac:dyDescent="0.2">
      <c r="Q3" s="69" t="s">
        <v>125</v>
      </c>
      <c r="R3" s="69"/>
    </row>
    <row r="5" spans="1:30" ht="18" x14ac:dyDescent="0.2">
      <c r="A5" s="216" t="s">
        <v>69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</row>
    <row r="6" spans="1:30" ht="13.5" thickBot="1" x14ac:dyDescent="0.25">
      <c r="AC6" s="70"/>
    </row>
    <row r="7" spans="1:30" ht="22.5" x14ac:dyDescent="0.2">
      <c r="A7" s="71"/>
      <c r="B7" s="186" t="s">
        <v>5</v>
      </c>
      <c r="C7" s="73" t="s">
        <v>6</v>
      </c>
      <c r="D7" s="74" t="s">
        <v>127</v>
      </c>
      <c r="E7" s="75" t="s">
        <v>1</v>
      </c>
      <c r="F7" s="72" t="s">
        <v>1</v>
      </c>
      <c r="G7" s="73" t="s">
        <v>1</v>
      </c>
      <c r="H7" s="75" t="s">
        <v>1</v>
      </c>
      <c r="I7" s="75" t="s">
        <v>1</v>
      </c>
      <c r="J7" s="75" t="s">
        <v>1</v>
      </c>
      <c r="K7" s="76" t="s">
        <v>1</v>
      </c>
      <c r="L7" s="76" t="s">
        <v>1</v>
      </c>
      <c r="M7" s="77" t="s">
        <v>1</v>
      </c>
      <c r="N7" s="73" t="s">
        <v>7</v>
      </c>
      <c r="O7" s="78" t="s">
        <v>8</v>
      </c>
      <c r="P7" s="72" t="s">
        <v>9</v>
      </c>
      <c r="Q7" s="72" t="s">
        <v>9</v>
      </c>
      <c r="R7" s="72" t="s">
        <v>9</v>
      </c>
      <c r="AC7" s="70"/>
    </row>
    <row r="8" spans="1:30" ht="13.5" thickBot="1" x14ac:dyDescent="0.25">
      <c r="A8" s="79" t="s">
        <v>12</v>
      </c>
      <c r="B8" s="187"/>
      <c r="C8" s="81"/>
      <c r="D8" s="82" t="s">
        <v>4</v>
      </c>
      <c r="E8" s="83" t="s">
        <v>117</v>
      </c>
      <c r="F8" s="80" t="s">
        <v>85</v>
      </c>
      <c r="G8" s="81" t="s">
        <v>100</v>
      </c>
      <c r="H8" s="83" t="s">
        <v>101</v>
      </c>
      <c r="I8" s="83" t="s">
        <v>102</v>
      </c>
      <c r="J8" s="83" t="s">
        <v>103</v>
      </c>
      <c r="K8" s="84" t="s">
        <v>104</v>
      </c>
      <c r="L8" s="84" t="s">
        <v>152</v>
      </c>
      <c r="M8" s="85" t="s">
        <v>3</v>
      </c>
      <c r="N8" s="81" t="s">
        <v>10</v>
      </c>
      <c r="O8" s="86" t="s">
        <v>11</v>
      </c>
      <c r="P8" s="80" t="s">
        <v>116</v>
      </c>
      <c r="Q8" s="80" t="s">
        <v>105</v>
      </c>
      <c r="R8" s="80" t="s">
        <v>154</v>
      </c>
      <c r="AC8" s="70"/>
    </row>
    <row r="9" spans="1:30" ht="13.5" thickBot="1" x14ac:dyDescent="0.25">
      <c r="A9" s="87" t="s">
        <v>0</v>
      </c>
      <c r="B9" s="188" t="s">
        <v>64</v>
      </c>
      <c r="C9" s="88"/>
      <c r="D9" s="89"/>
      <c r="E9" s="89"/>
      <c r="F9" s="89"/>
      <c r="G9" s="89"/>
      <c r="H9" s="89"/>
      <c r="I9" s="89"/>
      <c r="J9" s="89"/>
      <c r="K9" s="89"/>
      <c r="L9" s="89"/>
      <c r="M9" s="90"/>
      <c r="N9" s="91"/>
      <c r="O9" s="92"/>
      <c r="P9" s="93" t="s">
        <v>0</v>
      </c>
      <c r="Q9" s="94"/>
      <c r="R9" s="94"/>
      <c r="AC9" s="70"/>
    </row>
    <row r="10" spans="1:30" x14ac:dyDescent="0.2">
      <c r="A10" s="202">
        <v>1</v>
      </c>
      <c r="B10" s="189" t="s">
        <v>86</v>
      </c>
      <c r="C10" s="96" t="s">
        <v>14</v>
      </c>
      <c r="D10" s="97">
        <v>1</v>
      </c>
      <c r="E10" s="98">
        <v>1</v>
      </c>
      <c r="F10" s="99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1">
        <f>SUM(E10:L10)</f>
        <v>1</v>
      </c>
      <c r="N10" s="102">
        <v>3</v>
      </c>
      <c r="O10" s="103">
        <f>1/N10</f>
        <v>0.33333333333333331</v>
      </c>
      <c r="P10" s="104">
        <f t="shared" ref="P10:P23" si="0">+$D10*SUM(E10:E10)*$O10/12</f>
        <v>2.7777777777777776E-2</v>
      </c>
      <c r="Q10" s="105">
        <f t="shared" ref="Q10:Q17" si="1">+$D10*SUM(F10:K10)*$O10/12</f>
        <v>0</v>
      </c>
      <c r="R10" s="105">
        <f>+$D10*SUM(L10)*$O10/12</f>
        <v>0</v>
      </c>
      <c r="AC10" s="70"/>
      <c r="AD10" s="70"/>
    </row>
    <row r="11" spans="1:30" x14ac:dyDescent="0.2">
      <c r="A11" s="203">
        <v>2</v>
      </c>
      <c r="B11" s="190" t="s">
        <v>93</v>
      </c>
      <c r="C11" s="107" t="s">
        <v>14</v>
      </c>
      <c r="D11" s="108">
        <v>1</v>
      </c>
      <c r="E11" s="109">
        <v>0</v>
      </c>
      <c r="F11" s="110">
        <v>0</v>
      </c>
      <c r="G11" s="111">
        <v>0</v>
      </c>
      <c r="H11" s="111">
        <v>0</v>
      </c>
      <c r="I11" s="111">
        <v>0</v>
      </c>
      <c r="J11" s="111">
        <v>0</v>
      </c>
      <c r="K11" s="111">
        <v>0</v>
      </c>
      <c r="L11" s="111">
        <v>0</v>
      </c>
      <c r="M11" s="112">
        <f t="shared" ref="M11:M38" si="2">SUM(E11:L11)</f>
        <v>0</v>
      </c>
      <c r="N11" s="113">
        <v>3</v>
      </c>
      <c r="O11" s="114">
        <f>1/N11</f>
        <v>0.33333333333333331</v>
      </c>
      <c r="P11" s="115">
        <f t="shared" ref="P11:P38" si="3">+$D11*SUM(E11:E11)*$O11/12</f>
        <v>0</v>
      </c>
      <c r="Q11" s="116">
        <f t="shared" ref="Q11:Q38" si="4">+$D11*SUM(F11:K11)*$O11/12</f>
        <v>0</v>
      </c>
      <c r="R11" s="116">
        <f t="shared" ref="R11:R38" si="5">+$D11*SUM(L11)*$O11/12</f>
        <v>0</v>
      </c>
      <c r="AC11" s="70"/>
      <c r="AD11" s="70"/>
    </row>
    <row r="12" spans="1:30" x14ac:dyDescent="0.2">
      <c r="A12" s="203">
        <v>3</v>
      </c>
      <c r="B12" s="190" t="s">
        <v>92</v>
      </c>
      <c r="C12" s="107" t="s">
        <v>14</v>
      </c>
      <c r="D12" s="108">
        <v>1</v>
      </c>
      <c r="E12" s="117">
        <v>14</v>
      </c>
      <c r="F12" s="110">
        <v>2</v>
      </c>
      <c r="G12" s="111">
        <v>1</v>
      </c>
      <c r="H12" s="111">
        <v>1</v>
      </c>
      <c r="I12" s="111">
        <v>1</v>
      </c>
      <c r="J12" s="111">
        <v>1</v>
      </c>
      <c r="K12" s="111">
        <v>1</v>
      </c>
      <c r="L12" s="111">
        <v>1</v>
      </c>
      <c r="M12" s="112">
        <f t="shared" si="2"/>
        <v>22</v>
      </c>
      <c r="N12" s="113">
        <v>3</v>
      </c>
      <c r="O12" s="114">
        <f>1/N12</f>
        <v>0.33333333333333331</v>
      </c>
      <c r="P12" s="115">
        <f t="shared" si="3"/>
        <v>0.38888888888888884</v>
      </c>
      <c r="Q12" s="116">
        <f t="shared" si="4"/>
        <v>0.19444444444444442</v>
      </c>
      <c r="R12" s="116">
        <f t="shared" si="5"/>
        <v>2.7777777777777776E-2</v>
      </c>
      <c r="AC12" s="70"/>
      <c r="AD12" s="70"/>
    </row>
    <row r="13" spans="1:30" x14ac:dyDescent="0.2">
      <c r="A13" s="203">
        <v>4</v>
      </c>
      <c r="B13" s="190" t="s">
        <v>148</v>
      </c>
      <c r="C13" s="107" t="s">
        <v>14</v>
      </c>
      <c r="D13" s="108">
        <v>1</v>
      </c>
      <c r="E13" s="109">
        <v>14</v>
      </c>
      <c r="F13" s="110">
        <v>2</v>
      </c>
      <c r="G13" s="111">
        <v>1</v>
      </c>
      <c r="H13" s="111">
        <v>1</v>
      </c>
      <c r="I13" s="111">
        <v>1</v>
      </c>
      <c r="J13" s="111">
        <v>1</v>
      </c>
      <c r="K13" s="111">
        <v>1</v>
      </c>
      <c r="L13" s="111">
        <v>1</v>
      </c>
      <c r="M13" s="112">
        <f t="shared" si="2"/>
        <v>22</v>
      </c>
      <c r="N13" s="113">
        <v>3</v>
      </c>
      <c r="O13" s="114">
        <f>1/N13</f>
        <v>0.33333333333333331</v>
      </c>
      <c r="P13" s="115">
        <f t="shared" si="3"/>
        <v>0.38888888888888884</v>
      </c>
      <c r="Q13" s="116">
        <f t="shared" si="4"/>
        <v>0.19444444444444442</v>
      </c>
      <c r="R13" s="116">
        <f t="shared" si="5"/>
        <v>2.7777777777777776E-2</v>
      </c>
      <c r="AC13" s="70"/>
      <c r="AD13" s="70"/>
    </row>
    <row r="14" spans="1:30" x14ac:dyDescent="0.2">
      <c r="A14" s="203">
        <v>5</v>
      </c>
      <c r="B14" s="190" t="s">
        <v>65</v>
      </c>
      <c r="C14" s="107" t="s">
        <v>14</v>
      </c>
      <c r="D14" s="118">
        <v>1</v>
      </c>
      <c r="E14" s="117">
        <v>1</v>
      </c>
      <c r="F14" s="110">
        <v>0</v>
      </c>
      <c r="G14" s="111">
        <v>1</v>
      </c>
      <c r="H14" s="111">
        <v>1</v>
      </c>
      <c r="I14" s="111">
        <v>1</v>
      </c>
      <c r="J14" s="111">
        <v>1</v>
      </c>
      <c r="K14" s="111">
        <v>1</v>
      </c>
      <c r="L14" s="111">
        <v>0</v>
      </c>
      <c r="M14" s="112">
        <f t="shared" si="2"/>
        <v>6</v>
      </c>
      <c r="N14" s="113">
        <v>3</v>
      </c>
      <c r="O14" s="114">
        <f>1/N14</f>
        <v>0.33333333333333331</v>
      </c>
      <c r="P14" s="115">
        <f t="shared" si="3"/>
        <v>2.7777777777777776E-2</v>
      </c>
      <c r="Q14" s="116">
        <f t="shared" si="4"/>
        <v>0.13888888888888887</v>
      </c>
      <c r="R14" s="116">
        <f t="shared" si="5"/>
        <v>0</v>
      </c>
      <c r="AC14" s="70"/>
      <c r="AD14" s="70"/>
    </row>
    <row r="15" spans="1:30" x14ac:dyDescent="0.2">
      <c r="A15" s="203">
        <v>6</v>
      </c>
      <c r="B15" s="191" t="s">
        <v>48</v>
      </c>
      <c r="C15" s="119" t="s">
        <v>14</v>
      </c>
      <c r="D15" s="120">
        <v>1</v>
      </c>
      <c r="E15" s="121">
        <v>28</v>
      </c>
      <c r="F15" s="122">
        <v>3</v>
      </c>
      <c r="G15" s="121">
        <v>1</v>
      </c>
      <c r="H15" s="123">
        <v>1</v>
      </c>
      <c r="I15" s="123">
        <v>1</v>
      </c>
      <c r="J15" s="121">
        <v>1</v>
      </c>
      <c r="K15" s="124">
        <v>1</v>
      </c>
      <c r="L15" s="124">
        <v>2</v>
      </c>
      <c r="M15" s="112">
        <f t="shared" si="2"/>
        <v>38</v>
      </c>
      <c r="N15" s="125">
        <v>0.5</v>
      </c>
      <c r="O15" s="114">
        <f t="shared" ref="O15:O43" si="6">1/N15</f>
        <v>2</v>
      </c>
      <c r="P15" s="115">
        <f t="shared" si="3"/>
        <v>4.666666666666667</v>
      </c>
      <c r="Q15" s="116">
        <f t="shared" si="4"/>
        <v>1.3333333333333333</v>
      </c>
      <c r="R15" s="116">
        <f t="shared" si="5"/>
        <v>0.33333333333333331</v>
      </c>
      <c r="AC15" s="70"/>
      <c r="AD15" s="70"/>
    </row>
    <row r="16" spans="1:30" x14ac:dyDescent="0.2">
      <c r="A16" s="203">
        <v>7</v>
      </c>
      <c r="B16" s="191" t="s">
        <v>49</v>
      </c>
      <c r="C16" s="119" t="s">
        <v>14</v>
      </c>
      <c r="D16" s="120">
        <v>1</v>
      </c>
      <c r="E16" s="117">
        <v>14</v>
      </c>
      <c r="F16" s="110">
        <v>2</v>
      </c>
      <c r="G16" s="109">
        <v>1</v>
      </c>
      <c r="H16" s="109">
        <v>1</v>
      </c>
      <c r="I16" s="109">
        <v>1</v>
      </c>
      <c r="J16" s="109">
        <v>1</v>
      </c>
      <c r="K16" s="126">
        <v>1</v>
      </c>
      <c r="L16" s="126">
        <v>1</v>
      </c>
      <c r="M16" s="112">
        <f>SUM(E16:L16)</f>
        <v>22</v>
      </c>
      <c r="N16" s="125">
        <v>5</v>
      </c>
      <c r="O16" s="114">
        <f t="shared" si="6"/>
        <v>0.2</v>
      </c>
      <c r="P16" s="115">
        <f t="shared" si="3"/>
        <v>0.23333333333333336</v>
      </c>
      <c r="Q16" s="116">
        <f t="shared" si="4"/>
        <v>0.11666666666666668</v>
      </c>
      <c r="R16" s="116">
        <f t="shared" si="5"/>
        <v>1.6666666666666666E-2</v>
      </c>
      <c r="AC16" s="70"/>
      <c r="AD16" s="70"/>
    </row>
    <row r="17" spans="1:30" x14ac:dyDescent="0.2">
      <c r="A17" s="203">
        <v>8</v>
      </c>
      <c r="B17" s="191" t="s">
        <v>155</v>
      </c>
      <c r="C17" s="119" t="s">
        <v>14</v>
      </c>
      <c r="D17" s="120">
        <v>1</v>
      </c>
      <c r="E17" s="109">
        <v>3</v>
      </c>
      <c r="F17" s="110">
        <v>0</v>
      </c>
      <c r="G17" s="109">
        <v>0</v>
      </c>
      <c r="H17" s="109">
        <v>0</v>
      </c>
      <c r="I17" s="109">
        <v>0</v>
      </c>
      <c r="J17" s="109">
        <v>0</v>
      </c>
      <c r="K17" s="126">
        <v>0</v>
      </c>
      <c r="L17" s="126">
        <v>0</v>
      </c>
      <c r="M17" s="112">
        <f>SUM(E17:L17)</f>
        <v>3</v>
      </c>
      <c r="N17" s="125">
        <v>5</v>
      </c>
      <c r="O17" s="114">
        <f t="shared" si="6"/>
        <v>0.2</v>
      </c>
      <c r="P17" s="115">
        <f t="shared" si="3"/>
        <v>5.000000000000001E-2</v>
      </c>
      <c r="Q17" s="116">
        <f t="shared" si="4"/>
        <v>0</v>
      </c>
      <c r="R17" s="116">
        <f t="shared" si="5"/>
        <v>0</v>
      </c>
      <c r="AC17" s="70"/>
      <c r="AD17" s="70"/>
    </row>
    <row r="18" spans="1:30" x14ac:dyDescent="0.2">
      <c r="A18" s="203">
        <v>9</v>
      </c>
      <c r="B18" s="191" t="s">
        <v>50</v>
      </c>
      <c r="C18" s="119" t="s">
        <v>14</v>
      </c>
      <c r="D18" s="120">
        <v>1</v>
      </c>
      <c r="E18" s="117">
        <v>14</v>
      </c>
      <c r="F18" s="122">
        <v>2</v>
      </c>
      <c r="G18" s="121">
        <v>1</v>
      </c>
      <c r="H18" s="121">
        <v>1</v>
      </c>
      <c r="I18" s="121">
        <v>1</v>
      </c>
      <c r="J18" s="121">
        <v>1</v>
      </c>
      <c r="K18" s="124">
        <v>1</v>
      </c>
      <c r="L18" s="124">
        <v>1</v>
      </c>
      <c r="M18" s="112">
        <f>SUM(E18:L18)</f>
        <v>22</v>
      </c>
      <c r="N18" s="125">
        <v>5</v>
      </c>
      <c r="O18" s="114">
        <f t="shared" si="6"/>
        <v>0.2</v>
      </c>
      <c r="P18" s="115">
        <f t="shared" si="3"/>
        <v>0.23333333333333336</v>
      </c>
      <c r="Q18" s="116">
        <f t="shared" si="4"/>
        <v>0.11666666666666668</v>
      </c>
      <c r="R18" s="116">
        <f t="shared" si="5"/>
        <v>1.6666666666666666E-2</v>
      </c>
      <c r="AC18" s="70"/>
      <c r="AD18" s="70"/>
    </row>
    <row r="19" spans="1:30" ht="33.75" x14ac:dyDescent="0.2">
      <c r="A19" s="203">
        <v>10</v>
      </c>
      <c r="B19" s="191" t="s">
        <v>51</v>
      </c>
      <c r="C19" s="119" t="s">
        <v>52</v>
      </c>
      <c r="D19" s="120">
        <v>1</v>
      </c>
      <c r="E19" s="121">
        <v>28</v>
      </c>
      <c r="F19" s="122">
        <v>3</v>
      </c>
      <c r="G19" s="121">
        <v>1</v>
      </c>
      <c r="H19" s="121">
        <v>1</v>
      </c>
      <c r="I19" s="121">
        <v>1</v>
      </c>
      <c r="J19" s="121">
        <v>1</v>
      </c>
      <c r="K19" s="124">
        <v>1</v>
      </c>
      <c r="L19" s="124">
        <v>2</v>
      </c>
      <c r="M19" s="112">
        <f>SUM(E19:L19)</f>
        <v>38</v>
      </c>
      <c r="N19" s="125">
        <v>1</v>
      </c>
      <c r="O19" s="114">
        <f>1/N19</f>
        <v>1</v>
      </c>
      <c r="P19" s="115">
        <f t="shared" si="3"/>
        <v>2.3333333333333335</v>
      </c>
      <c r="Q19" s="116">
        <f t="shared" si="4"/>
        <v>0.66666666666666663</v>
      </c>
      <c r="R19" s="116">
        <f t="shared" si="5"/>
        <v>0.16666666666666666</v>
      </c>
      <c r="AC19" s="70"/>
      <c r="AD19" s="70"/>
    </row>
    <row r="20" spans="1:30" x14ac:dyDescent="0.2">
      <c r="A20" s="203">
        <v>11</v>
      </c>
      <c r="B20" s="191" t="s">
        <v>110</v>
      </c>
      <c r="C20" s="119" t="s">
        <v>52</v>
      </c>
      <c r="D20" s="120">
        <v>1</v>
      </c>
      <c r="E20" s="121">
        <v>3</v>
      </c>
      <c r="F20" s="122">
        <v>0</v>
      </c>
      <c r="G20" s="121">
        <v>0</v>
      </c>
      <c r="H20" s="121">
        <v>0</v>
      </c>
      <c r="I20" s="121">
        <v>0</v>
      </c>
      <c r="J20" s="121">
        <v>0</v>
      </c>
      <c r="K20" s="124">
        <v>0</v>
      </c>
      <c r="L20" s="124">
        <v>0</v>
      </c>
      <c r="M20" s="112">
        <f t="shared" si="2"/>
        <v>3</v>
      </c>
      <c r="N20" s="125">
        <v>1</v>
      </c>
      <c r="O20" s="114">
        <f t="shared" si="6"/>
        <v>1</v>
      </c>
      <c r="P20" s="115">
        <f t="shared" si="3"/>
        <v>0.25</v>
      </c>
      <c r="Q20" s="116">
        <f t="shared" si="4"/>
        <v>0</v>
      </c>
      <c r="R20" s="116">
        <f t="shared" si="5"/>
        <v>0</v>
      </c>
      <c r="AC20" s="70"/>
      <c r="AD20" s="70"/>
    </row>
    <row r="21" spans="1:30" x14ac:dyDescent="0.2">
      <c r="A21" s="203">
        <v>12</v>
      </c>
      <c r="B21" s="191" t="s">
        <v>53</v>
      </c>
      <c r="C21" s="119" t="s">
        <v>52</v>
      </c>
      <c r="D21" s="127">
        <v>1</v>
      </c>
      <c r="E21" s="121">
        <v>28</v>
      </c>
      <c r="F21" s="122">
        <v>3</v>
      </c>
      <c r="G21" s="121">
        <v>1</v>
      </c>
      <c r="H21" s="121">
        <v>1</v>
      </c>
      <c r="I21" s="121">
        <v>1</v>
      </c>
      <c r="J21" s="121">
        <v>1</v>
      </c>
      <c r="K21" s="124">
        <v>1</v>
      </c>
      <c r="L21" s="124">
        <v>2</v>
      </c>
      <c r="M21" s="112">
        <f t="shared" si="2"/>
        <v>38</v>
      </c>
      <c r="N21" s="125">
        <v>0.5</v>
      </c>
      <c r="O21" s="114">
        <f t="shared" si="6"/>
        <v>2</v>
      </c>
      <c r="P21" s="115">
        <f t="shared" si="3"/>
        <v>4.666666666666667</v>
      </c>
      <c r="Q21" s="116">
        <f t="shared" si="4"/>
        <v>1.3333333333333333</v>
      </c>
      <c r="R21" s="116">
        <f t="shared" si="5"/>
        <v>0.33333333333333331</v>
      </c>
      <c r="AC21" s="70"/>
      <c r="AD21" s="70"/>
    </row>
    <row r="22" spans="1:30" x14ac:dyDescent="0.2">
      <c r="A22" s="203">
        <v>13</v>
      </c>
      <c r="B22" s="191" t="s">
        <v>87</v>
      </c>
      <c r="C22" s="119" t="s">
        <v>52</v>
      </c>
      <c r="D22" s="120">
        <v>1</v>
      </c>
      <c r="E22" s="121">
        <v>3</v>
      </c>
      <c r="F22" s="122">
        <v>0</v>
      </c>
      <c r="G22" s="121">
        <v>0</v>
      </c>
      <c r="H22" s="121">
        <v>0</v>
      </c>
      <c r="I22" s="121">
        <v>0</v>
      </c>
      <c r="J22" s="121">
        <v>0</v>
      </c>
      <c r="K22" s="124">
        <v>0</v>
      </c>
      <c r="L22" s="124">
        <v>0</v>
      </c>
      <c r="M22" s="112">
        <f t="shared" si="2"/>
        <v>3</v>
      </c>
      <c r="N22" s="125">
        <v>1</v>
      </c>
      <c r="O22" s="114">
        <f t="shared" si="6"/>
        <v>1</v>
      </c>
      <c r="P22" s="115">
        <f t="shared" si="3"/>
        <v>0.25</v>
      </c>
      <c r="Q22" s="116">
        <f t="shared" si="4"/>
        <v>0</v>
      </c>
      <c r="R22" s="116">
        <f t="shared" si="5"/>
        <v>0</v>
      </c>
      <c r="AC22" s="70"/>
      <c r="AD22" s="70"/>
    </row>
    <row r="23" spans="1:30" x14ac:dyDescent="0.2">
      <c r="A23" s="203">
        <v>14</v>
      </c>
      <c r="B23" s="191" t="s">
        <v>54</v>
      </c>
      <c r="C23" s="119" t="s">
        <v>14</v>
      </c>
      <c r="D23" s="120">
        <v>1</v>
      </c>
      <c r="E23" s="121">
        <v>42</v>
      </c>
      <c r="F23" s="122">
        <v>6</v>
      </c>
      <c r="G23" s="121">
        <v>3</v>
      </c>
      <c r="H23" s="121">
        <v>3</v>
      </c>
      <c r="I23" s="121">
        <v>3</v>
      </c>
      <c r="J23" s="121">
        <v>3</v>
      </c>
      <c r="K23" s="124">
        <v>3</v>
      </c>
      <c r="L23" s="124">
        <v>3</v>
      </c>
      <c r="M23" s="112">
        <f t="shared" si="2"/>
        <v>66</v>
      </c>
      <c r="N23" s="125">
        <v>1</v>
      </c>
      <c r="O23" s="114">
        <f t="shared" si="6"/>
        <v>1</v>
      </c>
      <c r="P23" s="115">
        <f t="shared" si="3"/>
        <v>3.5</v>
      </c>
      <c r="Q23" s="116">
        <f t="shared" si="4"/>
        <v>1.75</v>
      </c>
      <c r="R23" s="116">
        <f t="shared" si="5"/>
        <v>0.25</v>
      </c>
      <c r="AC23" s="70"/>
      <c r="AD23" s="70"/>
    </row>
    <row r="24" spans="1:30" x14ac:dyDescent="0.2">
      <c r="A24" s="203">
        <v>15</v>
      </c>
      <c r="B24" s="191" t="s">
        <v>55</v>
      </c>
      <c r="C24" s="119" t="s">
        <v>14</v>
      </c>
      <c r="D24" s="120">
        <v>1</v>
      </c>
      <c r="E24" s="117">
        <v>14</v>
      </c>
      <c r="F24" s="122">
        <v>2</v>
      </c>
      <c r="G24" s="121">
        <v>1</v>
      </c>
      <c r="H24" s="121">
        <v>1</v>
      </c>
      <c r="I24" s="121">
        <v>1</v>
      </c>
      <c r="J24" s="121">
        <v>1</v>
      </c>
      <c r="K24" s="124">
        <v>1</v>
      </c>
      <c r="L24" s="124">
        <v>1</v>
      </c>
      <c r="M24" s="112">
        <f t="shared" si="2"/>
        <v>22</v>
      </c>
      <c r="N24" s="125">
        <v>4</v>
      </c>
      <c r="O24" s="114">
        <f t="shared" si="6"/>
        <v>0.25</v>
      </c>
      <c r="P24" s="115">
        <f t="shared" si="3"/>
        <v>0.29166666666666669</v>
      </c>
      <c r="Q24" s="116">
        <f t="shared" si="4"/>
        <v>0.14583333333333334</v>
      </c>
      <c r="R24" s="116">
        <f t="shared" si="5"/>
        <v>2.0833333333333332E-2</v>
      </c>
      <c r="AC24" s="70"/>
      <c r="AD24" s="70"/>
    </row>
    <row r="25" spans="1:30" x14ac:dyDescent="0.2">
      <c r="A25" s="203">
        <v>16</v>
      </c>
      <c r="B25" s="191" t="s">
        <v>88</v>
      </c>
      <c r="C25" s="119" t="s">
        <v>14</v>
      </c>
      <c r="D25" s="120">
        <v>1</v>
      </c>
      <c r="E25" s="109">
        <v>3</v>
      </c>
      <c r="F25" s="110">
        <v>0</v>
      </c>
      <c r="G25" s="109">
        <v>0</v>
      </c>
      <c r="H25" s="109">
        <v>0</v>
      </c>
      <c r="I25" s="109">
        <v>0</v>
      </c>
      <c r="J25" s="109">
        <v>0</v>
      </c>
      <c r="K25" s="126">
        <v>0</v>
      </c>
      <c r="L25" s="126">
        <v>0</v>
      </c>
      <c r="M25" s="112">
        <f t="shared" si="2"/>
        <v>3</v>
      </c>
      <c r="N25" s="125">
        <v>4</v>
      </c>
      <c r="O25" s="114">
        <f t="shared" si="6"/>
        <v>0.25</v>
      </c>
      <c r="P25" s="115">
        <f t="shared" si="3"/>
        <v>6.25E-2</v>
      </c>
      <c r="Q25" s="116">
        <f t="shared" si="4"/>
        <v>0</v>
      </c>
      <c r="R25" s="116">
        <f t="shared" si="5"/>
        <v>0</v>
      </c>
      <c r="AC25" s="70"/>
      <c r="AD25" s="70"/>
    </row>
    <row r="26" spans="1:30" x14ac:dyDescent="0.2">
      <c r="A26" s="203">
        <v>17</v>
      </c>
      <c r="B26" s="191" t="s">
        <v>94</v>
      </c>
      <c r="C26" s="119" t="s">
        <v>14</v>
      </c>
      <c r="D26" s="120">
        <v>1</v>
      </c>
      <c r="E26" s="121">
        <v>28</v>
      </c>
      <c r="F26" s="110">
        <v>3</v>
      </c>
      <c r="G26" s="109">
        <v>1</v>
      </c>
      <c r="H26" s="109">
        <v>1</v>
      </c>
      <c r="I26" s="109">
        <v>1</v>
      </c>
      <c r="J26" s="109">
        <v>1</v>
      </c>
      <c r="K26" s="126">
        <v>1</v>
      </c>
      <c r="L26" s="126">
        <v>2</v>
      </c>
      <c r="M26" s="112">
        <f t="shared" si="2"/>
        <v>38</v>
      </c>
      <c r="N26" s="125">
        <v>2</v>
      </c>
      <c r="O26" s="114">
        <f t="shared" si="6"/>
        <v>0.5</v>
      </c>
      <c r="P26" s="115">
        <f t="shared" si="3"/>
        <v>1.1666666666666667</v>
      </c>
      <c r="Q26" s="116">
        <f t="shared" si="4"/>
        <v>0.33333333333333331</v>
      </c>
      <c r="R26" s="116">
        <f t="shared" si="5"/>
        <v>8.3333333333333329E-2</v>
      </c>
      <c r="AC26" s="70"/>
      <c r="AD26" s="70"/>
    </row>
    <row r="27" spans="1:30" x14ac:dyDescent="0.2">
      <c r="A27" s="203">
        <v>18</v>
      </c>
      <c r="B27" s="191" t="s">
        <v>56</v>
      </c>
      <c r="C27" s="119" t="s">
        <v>14</v>
      </c>
      <c r="D27" s="120">
        <v>1</v>
      </c>
      <c r="E27" s="121">
        <v>14</v>
      </c>
      <c r="F27" s="122">
        <v>2</v>
      </c>
      <c r="G27" s="121">
        <v>1</v>
      </c>
      <c r="H27" s="121">
        <v>1</v>
      </c>
      <c r="I27" s="121">
        <v>1</v>
      </c>
      <c r="J27" s="121">
        <v>1</v>
      </c>
      <c r="K27" s="124">
        <v>1</v>
      </c>
      <c r="L27" s="124">
        <v>1</v>
      </c>
      <c r="M27" s="112">
        <f t="shared" si="2"/>
        <v>22</v>
      </c>
      <c r="N27" s="125">
        <v>2</v>
      </c>
      <c r="O27" s="114">
        <f t="shared" si="6"/>
        <v>0.5</v>
      </c>
      <c r="P27" s="115">
        <f t="shared" si="3"/>
        <v>0.58333333333333337</v>
      </c>
      <c r="Q27" s="116">
        <f t="shared" si="4"/>
        <v>0.29166666666666669</v>
      </c>
      <c r="R27" s="116">
        <f t="shared" si="5"/>
        <v>4.1666666666666664E-2</v>
      </c>
      <c r="AC27" s="70"/>
      <c r="AD27" s="70"/>
    </row>
    <row r="28" spans="1:30" x14ac:dyDescent="0.2">
      <c r="A28" s="203">
        <v>19</v>
      </c>
      <c r="B28" s="191" t="s">
        <v>57</v>
      </c>
      <c r="C28" s="119" t="s">
        <v>14</v>
      </c>
      <c r="D28" s="120">
        <v>1</v>
      </c>
      <c r="E28" s="117">
        <v>14</v>
      </c>
      <c r="F28" s="122">
        <v>2</v>
      </c>
      <c r="G28" s="121">
        <v>1</v>
      </c>
      <c r="H28" s="121">
        <v>1</v>
      </c>
      <c r="I28" s="121">
        <v>1</v>
      </c>
      <c r="J28" s="121">
        <v>1</v>
      </c>
      <c r="K28" s="124">
        <v>1</v>
      </c>
      <c r="L28" s="124">
        <v>1</v>
      </c>
      <c r="M28" s="112">
        <f t="shared" si="2"/>
        <v>22</v>
      </c>
      <c r="N28" s="125">
        <v>3</v>
      </c>
      <c r="O28" s="114">
        <f t="shared" si="6"/>
        <v>0.33333333333333331</v>
      </c>
      <c r="P28" s="115">
        <f t="shared" si="3"/>
        <v>0.38888888888888884</v>
      </c>
      <c r="Q28" s="116">
        <f t="shared" si="4"/>
        <v>0.19444444444444442</v>
      </c>
      <c r="R28" s="116">
        <f t="shared" si="5"/>
        <v>2.7777777777777776E-2</v>
      </c>
      <c r="AC28" s="70"/>
      <c r="AD28" s="70"/>
    </row>
    <row r="29" spans="1:30" x14ac:dyDescent="0.2">
      <c r="A29" s="203">
        <v>20</v>
      </c>
      <c r="B29" s="191" t="s">
        <v>58</v>
      </c>
      <c r="C29" s="119" t="s">
        <v>52</v>
      </c>
      <c r="D29" s="120">
        <v>1</v>
      </c>
      <c r="E29" s="117">
        <v>14</v>
      </c>
      <c r="F29" s="122">
        <v>2</v>
      </c>
      <c r="G29" s="121">
        <v>1</v>
      </c>
      <c r="H29" s="121">
        <v>1</v>
      </c>
      <c r="I29" s="121">
        <v>1</v>
      </c>
      <c r="J29" s="121">
        <v>1</v>
      </c>
      <c r="K29" s="124">
        <v>1</v>
      </c>
      <c r="L29" s="124">
        <v>1</v>
      </c>
      <c r="M29" s="112">
        <f t="shared" si="2"/>
        <v>22</v>
      </c>
      <c r="N29" s="125">
        <v>3</v>
      </c>
      <c r="O29" s="114">
        <f t="shared" si="6"/>
        <v>0.33333333333333331</v>
      </c>
      <c r="P29" s="115">
        <f t="shared" si="3"/>
        <v>0.38888888888888884</v>
      </c>
      <c r="Q29" s="116">
        <f t="shared" si="4"/>
        <v>0.19444444444444442</v>
      </c>
      <c r="R29" s="116">
        <f t="shared" si="5"/>
        <v>2.7777777777777776E-2</v>
      </c>
      <c r="AC29" s="70"/>
      <c r="AD29" s="70"/>
    </row>
    <row r="30" spans="1:30" x14ac:dyDescent="0.2">
      <c r="A30" s="203">
        <v>21</v>
      </c>
      <c r="B30" s="191" t="s">
        <v>59</v>
      </c>
      <c r="C30" s="119" t="s">
        <v>14</v>
      </c>
      <c r="D30" s="120">
        <v>1</v>
      </c>
      <c r="E30" s="121">
        <v>2</v>
      </c>
      <c r="F30" s="122">
        <v>2</v>
      </c>
      <c r="G30" s="121">
        <v>0</v>
      </c>
      <c r="H30" s="121">
        <v>0</v>
      </c>
      <c r="I30" s="121">
        <v>0</v>
      </c>
      <c r="J30" s="121">
        <v>0</v>
      </c>
      <c r="K30" s="124">
        <v>0</v>
      </c>
      <c r="L30" s="124">
        <v>2</v>
      </c>
      <c r="M30" s="112">
        <f t="shared" si="2"/>
        <v>6</v>
      </c>
      <c r="N30" s="125">
        <v>5</v>
      </c>
      <c r="O30" s="114">
        <f t="shared" si="6"/>
        <v>0.2</v>
      </c>
      <c r="P30" s="115">
        <f t="shared" si="3"/>
        <v>3.3333333333333333E-2</v>
      </c>
      <c r="Q30" s="116">
        <f t="shared" si="4"/>
        <v>3.3333333333333333E-2</v>
      </c>
      <c r="R30" s="116">
        <f t="shared" si="5"/>
        <v>3.3333333333333333E-2</v>
      </c>
      <c r="AC30" s="70"/>
      <c r="AD30" s="70"/>
    </row>
    <row r="31" spans="1:30" x14ac:dyDescent="0.2">
      <c r="A31" s="203">
        <v>22</v>
      </c>
      <c r="B31" s="191" t="s">
        <v>60</v>
      </c>
      <c r="C31" s="119" t="s">
        <v>14</v>
      </c>
      <c r="D31" s="120">
        <v>1</v>
      </c>
      <c r="E31" s="121">
        <v>1</v>
      </c>
      <c r="F31" s="122">
        <v>1</v>
      </c>
      <c r="G31" s="121">
        <v>0</v>
      </c>
      <c r="H31" s="121">
        <v>0</v>
      </c>
      <c r="I31" s="121">
        <v>0</v>
      </c>
      <c r="J31" s="121">
        <v>0</v>
      </c>
      <c r="K31" s="124">
        <v>0</v>
      </c>
      <c r="L31" s="124">
        <v>1</v>
      </c>
      <c r="M31" s="112">
        <f t="shared" si="2"/>
        <v>3</v>
      </c>
      <c r="N31" s="125">
        <v>10</v>
      </c>
      <c r="O31" s="114">
        <f t="shared" si="6"/>
        <v>0.1</v>
      </c>
      <c r="P31" s="115">
        <f t="shared" si="3"/>
        <v>8.3333333333333332E-3</v>
      </c>
      <c r="Q31" s="116">
        <f t="shared" si="4"/>
        <v>8.3333333333333332E-3</v>
      </c>
      <c r="R31" s="116">
        <f t="shared" si="5"/>
        <v>8.3333333333333332E-3</v>
      </c>
      <c r="AC31" s="70"/>
      <c r="AD31" s="70"/>
    </row>
    <row r="32" spans="1:30" ht="33.75" x14ac:dyDescent="0.2">
      <c r="A32" s="203">
        <v>23</v>
      </c>
      <c r="B32" s="191" t="s">
        <v>89</v>
      </c>
      <c r="C32" s="119" t="s">
        <v>52</v>
      </c>
      <c r="D32" s="120">
        <v>1</v>
      </c>
      <c r="E32" s="117">
        <v>14</v>
      </c>
      <c r="F32" s="110">
        <v>3</v>
      </c>
      <c r="G32" s="109">
        <v>1</v>
      </c>
      <c r="H32" s="109">
        <v>1</v>
      </c>
      <c r="I32" s="109">
        <v>1</v>
      </c>
      <c r="J32" s="109">
        <v>1</v>
      </c>
      <c r="K32" s="126">
        <v>1</v>
      </c>
      <c r="L32" s="126">
        <v>2</v>
      </c>
      <c r="M32" s="112">
        <f t="shared" si="2"/>
        <v>24</v>
      </c>
      <c r="N32" s="125">
        <v>1</v>
      </c>
      <c r="O32" s="114">
        <f t="shared" si="6"/>
        <v>1</v>
      </c>
      <c r="P32" s="115">
        <f t="shared" si="3"/>
        <v>1.1666666666666667</v>
      </c>
      <c r="Q32" s="116">
        <f t="shared" si="4"/>
        <v>0.66666666666666663</v>
      </c>
      <c r="R32" s="116">
        <f t="shared" si="5"/>
        <v>0.16666666666666666</v>
      </c>
      <c r="AC32" s="70"/>
      <c r="AD32" s="70"/>
    </row>
    <row r="33" spans="1:30" x14ac:dyDescent="0.2">
      <c r="A33" s="203">
        <v>24</v>
      </c>
      <c r="B33" s="191" t="s">
        <v>61</v>
      </c>
      <c r="C33" s="119" t="s">
        <v>14</v>
      </c>
      <c r="D33" s="108">
        <v>1</v>
      </c>
      <c r="E33" s="121">
        <v>1</v>
      </c>
      <c r="F33" s="122">
        <v>0</v>
      </c>
      <c r="G33" s="121">
        <v>0</v>
      </c>
      <c r="H33" s="121">
        <v>0</v>
      </c>
      <c r="I33" s="121">
        <v>0</v>
      </c>
      <c r="J33" s="121">
        <v>0</v>
      </c>
      <c r="K33" s="124">
        <v>0</v>
      </c>
      <c r="L33" s="124">
        <v>0</v>
      </c>
      <c r="M33" s="112">
        <f t="shared" si="2"/>
        <v>1</v>
      </c>
      <c r="N33" s="125">
        <v>10</v>
      </c>
      <c r="O33" s="114">
        <f t="shared" si="6"/>
        <v>0.1</v>
      </c>
      <c r="P33" s="115">
        <f t="shared" si="3"/>
        <v>8.3333333333333332E-3</v>
      </c>
      <c r="Q33" s="116">
        <f t="shared" si="4"/>
        <v>0</v>
      </c>
      <c r="R33" s="116">
        <f t="shared" si="5"/>
        <v>0</v>
      </c>
      <c r="AC33" s="70"/>
      <c r="AD33" s="70"/>
    </row>
    <row r="34" spans="1:30" x14ac:dyDescent="0.2">
      <c r="A34" s="203">
        <v>25</v>
      </c>
      <c r="B34" s="191" t="s">
        <v>156</v>
      </c>
      <c r="C34" s="119" t="s">
        <v>14</v>
      </c>
      <c r="D34" s="108">
        <v>1</v>
      </c>
      <c r="E34" s="121">
        <v>1</v>
      </c>
      <c r="F34" s="122">
        <v>0</v>
      </c>
      <c r="G34" s="121">
        <v>0</v>
      </c>
      <c r="H34" s="121">
        <v>0</v>
      </c>
      <c r="I34" s="121">
        <v>0</v>
      </c>
      <c r="J34" s="121">
        <v>0</v>
      </c>
      <c r="K34" s="124">
        <v>0</v>
      </c>
      <c r="L34" s="124">
        <v>0</v>
      </c>
      <c r="M34" s="112">
        <f t="shared" si="2"/>
        <v>1</v>
      </c>
      <c r="N34" s="125">
        <v>5</v>
      </c>
      <c r="O34" s="114">
        <f t="shared" si="6"/>
        <v>0.2</v>
      </c>
      <c r="P34" s="115">
        <f t="shared" si="3"/>
        <v>1.6666666666666666E-2</v>
      </c>
      <c r="Q34" s="116">
        <f t="shared" si="4"/>
        <v>0</v>
      </c>
      <c r="R34" s="116">
        <f t="shared" si="5"/>
        <v>0</v>
      </c>
      <c r="AC34" s="70"/>
      <c r="AD34" s="70"/>
    </row>
    <row r="35" spans="1:30" x14ac:dyDescent="0.2">
      <c r="A35" s="203">
        <v>26</v>
      </c>
      <c r="B35" s="192" t="s">
        <v>157</v>
      </c>
      <c r="C35" s="119" t="s">
        <v>14</v>
      </c>
      <c r="D35" s="128">
        <v>1</v>
      </c>
      <c r="E35" s="129">
        <v>6</v>
      </c>
      <c r="F35" s="130">
        <v>1</v>
      </c>
      <c r="G35" s="131">
        <v>0</v>
      </c>
      <c r="H35" s="131">
        <v>0</v>
      </c>
      <c r="I35" s="131">
        <v>0</v>
      </c>
      <c r="J35" s="131">
        <v>0</v>
      </c>
      <c r="K35" s="131">
        <v>0</v>
      </c>
      <c r="L35" s="131">
        <v>1</v>
      </c>
      <c r="M35" s="132">
        <f t="shared" si="2"/>
        <v>8</v>
      </c>
      <c r="N35" s="125">
        <v>5</v>
      </c>
      <c r="O35" s="114">
        <f t="shared" ref="O35:O38" si="7">1/N35</f>
        <v>0.2</v>
      </c>
      <c r="P35" s="115">
        <f t="shared" si="3"/>
        <v>0.10000000000000002</v>
      </c>
      <c r="Q35" s="116">
        <f t="shared" si="4"/>
        <v>1.6666666666666666E-2</v>
      </c>
      <c r="R35" s="116">
        <f t="shared" si="5"/>
        <v>1.6666666666666666E-2</v>
      </c>
      <c r="AC35" s="70"/>
      <c r="AD35" s="70"/>
    </row>
    <row r="36" spans="1:30" x14ac:dyDescent="0.2">
      <c r="A36" s="203">
        <v>27</v>
      </c>
      <c r="B36" s="192" t="s">
        <v>158</v>
      </c>
      <c r="C36" s="119" t="s">
        <v>14</v>
      </c>
      <c r="D36" s="128">
        <v>1</v>
      </c>
      <c r="E36" s="129">
        <v>6</v>
      </c>
      <c r="F36" s="130">
        <v>1</v>
      </c>
      <c r="G36" s="131">
        <v>0</v>
      </c>
      <c r="H36" s="131">
        <v>0</v>
      </c>
      <c r="I36" s="131">
        <v>0</v>
      </c>
      <c r="J36" s="131">
        <v>0</v>
      </c>
      <c r="K36" s="131">
        <v>0</v>
      </c>
      <c r="L36" s="131">
        <v>1</v>
      </c>
      <c r="M36" s="132">
        <f t="shared" si="2"/>
        <v>8</v>
      </c>
      <c r="N36" s="125">
        <v>5</v>
      </c>
      <c r="O36" s="114">
        <f t="shared" si="7"/>
        <v>0.2</v>
      </c>
      <c r="P36" s="115">
        <f t="shared" si="3"/>
        <v>0.10000000000000002</v>
      </c>
      <c r="Q36" s="116">
        <f t="shared" si="4"/>
        <v>1.6666666666666666E-2</v>
      </c>
      <c r="R36" s="116">
        <f t="shared" si="5"/>
        <v>1.6666666666666666E-2</v>
      </c>
      <c r="AC36" s="70"/>
      <c r="AD36" s="70"/>
    </row>
    <row r="37" spans="1:30" x14ac:dyDescent="0.2">
      <c r="A37" s="203">
        <v>28</v>
      </c>
      <c r="B37" s="192" t="s">
        <v>132</v>
      </c>
      <c r="C37" s="119" t="s">
        <v>14</v>
      </c>
      <c r="D37" s="128">
        <v>1</v>
      </c>
      <c r="E37" s="129">
        <v>6</v>
      </c>
      <c r="F37" s="130">
        <v>1</v>
      </c>
      <c r="G37" s="131">
        <v>0</v>
      </c>
      <c r="H37" s="131">
        <v>0</v>
      </c>
      <c r="I37" s="131">
        <v>0</v>
      </c>
      <c r="J37" s="131">
        <v>0</v>
      </c>
      <c r="K37" s="131">
        <v>0</v>
      </c>
      <c r="L37" s="131">
        <v>1</v>
      </c>
      <c r="M37" s="132">
        <f t="shared" si="2"/>
        <v>8</v>
      </c>
      <c r="N37" s="125">
        <v>5</v>
      </c>
      <c r="O37" s="114">
        <f t="shared" si="7"/>
        <v>0.2</v>
      </c>
      <c r="P37" s="115">
        <f t="shared" si="3"/>
        <v>0.10000000000000002</v>
      </c>
      <c r="Q37" s="116">
        <f t="shared" si="4"/>
        <v>1.6666666666666666E-2</v>
      </c>
      <c r="R37" s="116">
        <f t="shared" si="5"/>
        <v>1.6666666666666666E-2</v>
      </c>
      <c r="AC37" s="70"/>
      <c r="AD37" s="70"/>
    </row>
    <row r="38" spans="1:30" x14ac:dyDescent="0.2">
      <c r="A38" s="203">
        <v>29</v>
      </c>
      <c r="B38" s="192" t="s">
        <v>133</v>
      </c>
      <c r="C38" s="119" t="s">
        <v>14</v>
      </c>
      <c r="D38" s="128">
        <v>1</v>
      </c>
      <c r="E38" s="129">
        <v>6</v>
      </c>
      <c r="F38" s="130">
        <v>1</v>
      </c>
      <c r="G38" s="131">
        <v>0</v>
      </c>
      <c r="H38" s="131">
        <v>0</v>
      </c>
      <c r="I38" s="131">
        <v>0</v>
      </c>
      <c r="J38" s="131">
        <v>0</v>
      </c>
      <c r="K38" s="131">
        <v>0</v>
      </c>
      <c r="L38" s="131">
        <v>1</v>
      </c>
      <c r="M38" s="132">
        <f t="shared" si="2"/>
        <v>8</v>
      </c>
      <c r="N38" s="125">
        <v>5</v>
      </c>
      <c r="O38" s="114">
        <f t="shared" si="7"/>
        <v>0.2</v>
      </c>
      <c r="P38" s="115">
        <f t="shared" si="3"/>
        <v>0.10000000000000002</v>
      </c>
      <c r="Q38" s="116">
        <f t="shared" si="4"/>
        <v>1.6666666666666666E-2</v>
      </c>
      <c r="R38" s="116">
        <f t="shared" si="5"/>
        <v>1.6666666666666666E-2</v>
      </c>
      <c r="AC38" s="70"/>
      <c r="AD38" s="70"/>
    </row>
    <row r="39" spans="1:30" ht="13.5" thickBot="1" x14ac:dyDescent="0.25">
      <c r="A39" s="133"/>
      <c r="B39" s="193"/>
      <c r="C39" s="134"/>
      <c r="D39" s="135"/>
      <c r="E39" s="136"/>
      <c r="F39" s="137"/>
      <c r="G39" s="138"/>
      <c r="H39" s="138"/>
      <c r="I39" s="138"/>
      <c r="J39" s="138"/>
      <c r="K39" s="138"/>
      <c r="L39" s="138"/>
      <c r="M39" s="139"/>
      <c r="N39" s="140"/>
      <c r="O39" s="141"/>
      <c r="P39" s="142"/>
      <c r="Q39" s="143"/>
      <c r="R39" s="143"/>
      <c r="AC39" s="70"/>
      <c r="AD39" s="70"/>
    </row>
    <row r="40" spans="1:30" ht="13.5" thickBot="1" x14ac:dyDescent="0.25">
      <c r="A40" s="87" t="s">
        <v>0</v>
      </c>
      <c r="B40" s="188" t="s">
        <v>13</v>
      </c>
      <c r="C40" s="88"/>
      <c r="D40" s="144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145"/>
      <c r="AC40" s="70"/>
      <c r="AD40" s="70"/>
    </row>
    <row r="41" spans="1:30" x14ac:dyDescent="0.2">
      <c r="A41" s="150">
        <v>1</v>
      </c>
      <c r="B41" s="191" t="s">
        <v>62</v>
      </c>
      <c r="C41" s="119" t="s">
        <v>14</v>
      </c>
      <c r="D41" s="108">
        <v>1</v>
      </c>
      <c r="E41" s="121">
        <v>4</v>
      </c>
      <c r="F41" s="122">
        <v>1</v>
      </c>
      <c r="G41" s="124">
        <v>1</v>
      </c>
      <c r="H41" s="124">
        <v>0</v>
      </c>
      <c r="I41" s="124">
        <v>0</v>
      </c>
      <c r="J41" s="124">
        <v>0</v>
      </c>
      <c r="K41" s="124">
        <v>0</v>
      </c>
      <c r="L41" s="124">
        <v>0</v>
      </c>
      <c r="M41" s="112">
        <f t="shared" ref="M41:M53" si="8">SUM(E41:L41)</f>
        <v>6</v>
      </c>
      <c r="N41" s="125">
        <v>7</v>
      </c>
      <c r="O41" s="228">
        <f t="shared" si="6"/>
        <v>0.14285714285714285</v>
      </c>
      <c r="P41" s="227">
        <f t="shared" ref="P41:P53" si="9">+$D41*SUM(E41:E41)*$O41/12</f>
        <v>4.7619047619047616E-2</v>
      </c>
      <c r="Q41" s="116">
        <f t="shared" ref="Q41:Q53" si="10">+$D41*SUM(F41:K41)*$O41/12</f>
        <v>2.3809523809523808E-2</v>
      </c>
      <c r="R41" s="116">
        <f t="shared" ref="R41:R53" si="11">+$D41*SUM(L41)*$O41/12</f>
        <v>0</v>
      </c>
      <c r="AC41" s="70"/>
      <c r="AD41" s="70"/>
    </row>
    <row r="42" spans="1:30" x14ac:dyDescent="0.2">
      <c r="A42" s="150">
        <v>2</v>
      </c>
      <c r="B42" s="191" t="s">
        <v>63</v>
      </c>
      <c r="C42" s="119" t="s">
        <v>14</v>
      </c>
      <c r="D42" s="151">
        <v>1</v>
      </c>
      <c r="E42" s="121">
        <v>4</v>
      </c>
      <c r="F42" s="122">
        <v>1</v>
      </c>
      <c r="G42" s="124">
        <v>0</v>
      </c>
      <c r="H42" s="124">
        <v>0</v>
      </c>
      <c r="I42" s="124">
        <v>0</v>
      </c>
      <c r="J42" s="124">
        <v>0</v>
      </c>
      <c r="K42" s="124">
        <v>0</v>
      </c>
      <c r="L42" s="124">
        <v>1</v>
      </c>
      <c r="M42" s="112">
        <f t="shared" si="8"/>
        <v>6</v>
      </c>
      <c r="N42" s="125">
        <v>7</v>
      </c>
      <c r="O42" s="114">
        <f t="shared" si="6"/>
        <v>0.14285714285714285</v>
      </c>
      <c r="P42" s="115">
        <f t="shared" si="9"/>
        <v>4.7619047619047616E-2</v>
      </c>
      <c r="Q42" s="116">
        <f t="shared" si="10"/>
        <v>1.1904761904761904E-2</v>
      </c>
      <c r="R42" s="116">
        <f t="shared" si="11"/>
        <v>1.1904761904761904E-2</v>
      </c>
      <c r="AC42" s="70"/>
      <c r="AD42" s="70"/>
    </row>
    <row r="43" spans="1:30" ht="22.5" x14ac:dyDescent="0.2">
      <c r="A43" s="150">
        <v>3</v>
      </c>
      <c r="B43" s="199" t="s">
        <v>162</v>
      </c>
      <c r="C43" s="119" t="s">
        <v>14</v>
      </c>
      <c r="D43" s="108">
        <v>1</v>
      </c>
      <c r="E43" s="121">
        <v>10</v>
      </c>
      <c r="F43" s="122">
        <v>2</v>
      </c>
      <c r="G43" s="124">
        <v>0</v>
      </c>
      <c r="H43" s="124">
        <v>0</v>
      </c>
      <c r="I43" s="124">
        <v>0</v>
      </c>
      <c r="J43" s="124">
        <v>0</v>
      </c>
      <c r="K43" s="124">
        <v>0</v>
      </c>
      <c r="L43" s="124">
        <v>0</v>
      </c>
      <c r="M43" s="112">
        <f t="shared" si="8"/>
        <v>12</v>
      </c>
      <c r="N43" s="125">
        <v>4</v>
      </c>
      <c r="O43" s="114">
        <f t="shared" si="6"/>
        <v>0.25</v>
      </c>
      <c r="P43" s="115">
        <f t="shared" si="9"/>
        <v>0.20833333333333334</v>
      </c>
      <c r="Q43" s="116">
        <f t="shared" si="10"/>
        <v>4.1666666666666664E-2</v>
      </c>
      <c r="R43" s="116">
        <f t="shared" si="11"/>
        <v>0</v>
      </c>
      <c r="AC43" s="70"/>
      <c r="AD43" s="70"/>
    </row>
    <row r="44" spans="1:30" x14ac:dyDescent="0.2">
      <c r="A44" s="150">
        <v>4</v>
      </c>
      <c r="B44" s="199" t="s">
        <v>163</v>
      </c>
      <c r="C44" s="119" t="s">
        <v>14</v>
      </c>
      <c r="D44" s="108">
        <v>1</v>
      </c>
      <c r="E44" s="121">
        <v>9</v>
      </c>
      <c r="F44" s="122">
        <v>2</v>
      </c>
      <c r="G44" s="121">
        <v>1</v>
      </c>
      <c r="H44" s="121">
        <v>1</v>
      </c>
      <c r="I44" s="121">
        <v>1</v>
      </c>
      <c r="J44" s="121">
        <v>1</v>
      </c>
      <c r="K44" s="121">
        <v>1</v>
      </c>
      <c r="L44" s="121">
        <v>1</v>
      </c>
      <c r="M44" s="112">
        <f t="shared" si="8"/>
        <v>17</v>
      </c>
      <c r="N44" s="125">
        <v>3</v>
      </c>
      <c r="O44" s="114">
        <f>1/N44</f>
        <v>0.33333333333333331</v>
      </c>
      <c r="P44" s="115">
        <f t="shared" si="9"/>
        <v>0.25</v>
      </c>
      <c r="Q44" s="116">
        <f t="shared" si="10"/>
        <v>0.19444444444444442</v>
      </c>
      <c r="R44" s="116">
        <f t="shared" si="11"/>
        <v>2.7777777777777776E-2</v>
      </c>
      <c r="AC44" s="70"/>
      <c r="AD44" s="70"/>
    </row>
    <row r="45" spans="1:30" ht="22.5" x14ac:dyDescent="0.2">
      <c r="A45" s="150">
        <v>5</v>
      </c>
      <c r="B45" s="200" t="s">
        <v>164</v>
      </c>
      <c r="C45" s="119" t="s">
        <v>14</v>
      </c>
      <c r="D45" s="128">
        <v>1</v>
      </c>
      <c r="E45" s="129">
        <v>6</v>
      </c>
      <c r="F45" s="130">
        <v>1</v>
      </c>
      <c r="G45" s="131">
        <v>0</v>
      </c>
      <c r="H45" s="131">
        <v>0</v>
      </c>
      <c r="I45" s="131">
        <v>0</v>
      </c>
      <c r="J45" s="131">
        <v>0</v>
      </c>
      <c r="K45" s="131">
        <v>0</v>
      </c>
      <c r="L45" s="131">
        <v>1</v>
      </c>
      <c r="M45" s="112">
        <f t="shared" si="8"/>
        <v>8</v>
      </c>
      <c r="N45" s="152">
        <v>10</v>
      </c>
      <c r="O45" s="114">
        <f t="shared" ref="O45:O53" si="12">1/N45</f>
        <v>0.1</v>
      </c>
      <c r="P45" s="115">
        <f t="shared" si="9"/>
        <v>5.000000000000001E-2</v>
      </c>
      <c r="Q45" s="116">
        <f t="shared" si="10"/>
        <v>8.3333333333333332E-3</v>
      </c>
      <c r="R45" s="116">
        <f t="shared" si="11"/>
        <v>8.3333333333333332E-3</v>
      </c>
      <c r="AC45" s="70"/>
      <c r="AD45" s="70"/>
    </row>
    <row r="46" spans="1:30" x14ac:dyDescent="0.2">
      <c r="A46" s="150">
        <v>6</v>
      </c>
      <c r="B46" s="199" t="s">
        <v>165</v>
      </c>
      <c r="C46" s="119" t="s">
        <v>14</v>
      </c>
      <c r="D46" s="128">
        <v>1</v>
      </c>
      <c r="E46" s="129">
        <v>6</v>
      </c>
      <c r="F46" s="130">
        <v>1</v>
      </c>
      <c r="G46" s="131">
        <v>0</v>
      </c>
      <c r="H46" s="131">
        <v>0</v>
      </c>
      <c r="I46" s="131">
        <v>0</v>
      </c>
      <c r="J46" s="131">
        <v>0</v>
      </c>
      <c r="K46" s="131">
        <v>0</v>
      </c>
      <c r="L46" s="131">
        <v>1</v>
      </c>
      <c r="M46" s="112">
        <f t="shared" si="8"/>
        <v>8</v>
      </c>
      <c r="N46" s="152">
        <v>10</v>
      </c>
      <c r="O46" s="114">
        <f t="shared" si="12"/>
        <v>0.1</v>
      </c>
      <c r="P46" s="115">
        <f t="shared" si="9"/>
        <v>5.000000000000001E-2</v>
      </c>
      <c r="Q46" s="116">
        <f t="shared" si="10"/>
        <v>8.3333333333333332E-3</v>
      </c>
      <c r="R46" s="116">
        <f t="shared" si="11"/>
        <v>8.3333333333333332E-3</v>
      </c>
      <c r="AC46" s="70"/>
      <c r="AD46" s="70"/>
    </row>
    <row r="47" spans="1:30" ht="22.5" x14ac:dyDescent="0.2">
      <c r="A47" s="150">
        <v>7</v>
      </c>
      <c r="B47" s="194" t="s">
        <v>134</v>
      </c>
      <c r="C47" s="119" t="s">
        <v>14</v>
      </c>
      <c r="D47" s="128">
        <v>1</v>
      </c>
      <c r="E47" s="129">
        <v>1</v>
      </c>
      <c r="F47" s="130">
        <v>1</v>
      </c>
      <c r="G47" s="131">
        <v>0</v>
      </c>
      <c r="H47" s="131">
        <v>0</v>
      </c>
      <c r="I47" s="131">
        <v>0</v>
      </c>
      <c r="J47" s="131">
        <v>0</v>
      </c>
      <c r="K47" s="131">
        <v>0</v>
      </c>
      <c r="L47" s="131">
        <v>1</v>
      </c>
      <c r="M47" s="112">
        <f t="shared" si="8"/>
        <v>3</v>
      </c>
      <c r="N47" s="152">
        <v>10</v>
      </c>
      <c r="O47" s="114">
        <f t="shared" si="12"/>
        <v>0.1</v>
      </c>
      <c r="P47" s="115">
        <f t="shared" si="9"/>
        <v>8.3333333333333332E-3</v>
      </c>
      <c r="Q47" s="116">
        <f t="shared" si="10"/>
        <v>8.3333333333333332E-3</v>
      </c>
      <c r="R47" s="116">
        <f t="shared" si="11"/>
        <v>8.3333333333333332E-3</v>
      </c>
      <c r="AC47" s="70"/>
      <c r="AD47" s="70"/>
    </row>
    <row r="48" spans="1:30" x14ac:dyDescent="0.2">
      <c r="A48" s="150">
        <v>8</v>
      </c>
      <c r="B48" s="199" t="s">
        <v>166</v>
      </c>
      <c r="C48" s="119" t="s">
        <v>14</v>
      </c>
      <c r="D48" s="128">
        <v>1</v>
      </c>
      <c r="E48" s="129">
        <v>1</v>
      </c>
      <c r="F48" s="130">
        <v>1</v>
      </c>
      <c r="G48" s="131">
        <v>0</v>
      </c>
      <c r="H48" s="131">
        <v>0</v>
      </c>
      <c r="I48" s="131">
        <v>0</v>
      </c>
      <c r="J48" s="131">
        <v>0</v>
      </c>
      <c r="K48" s="131">
        <v>0</v>
      </c>
      <c r="L48" s="131">
        <v>1</v>
      </c>
      <c r="M48" s="112">
        <f t="shared" si="8"/>
        <v>3</v>
      </c>
      <c r="N48" s="152">
        <v>10</v>
      </c>
      <c r="O48" s="114">
        <f t="shared" si="12"/>
        <v>0.1</v>
      </c>
      <c r="P48" s="115">
        <f t="shared" si="9"/>
        <v>8.3333333333333332E-3</v>
      </c>
      <c r="Q48" s="116">
        <f t="shared" si="10"/>
        <v>8.3333333333333332E-3</v>
      </c>
      <c r="R48" s="116">
        <f t="shared" si="11"/>
        <v>8.3333333333333332E-3</v>
      </c>
      <c r="AC48" s="70"/>
      <c r="AD48" s="70"/>
    </row>
    <row r="49" spans="1:30" x14ac:dyDescent="0.2">
      <c r="A49" s="150">
        <v>9</v>
      </c>
      <c r="B49" s="199" t="s">
        <v>167</v>
      </c>
      <c r="C49" s="119" t="s">
        <v>14</v>
      </c>
      <c r="D49" s="128">
        <v>1</v>
      </c>
      <c r="E49" s="129">
        <v>6</v>
      </c>
      <c r="F49" s="130">
        <v>1</v>
      </c>
      <c r="G49" s="131">
        <v>0</v>
      </c>
      <c r="H49" s="131">
        <v>0</v>
      </c>
      <c r="I49" s="131">
        <v>0</v>
      </c>
      <c r="J49" s="131">
        <v>0</v>
      </c>
      <c r="K49" s="131">
        <v>0</v>
      </c>
      <c r="L49" s="131">
        <v>1</v>
      </c>
      <c r="M49" s="112">
        <f t="shared" si="8"/>
        <v>8</v>
      </c>
      <c r="N49" s="152">
        <v>10</v>
      </c>
      <c r="O49" s="114">
        <f t="shared" si="12"/>
        <v>0.1</v>
      </c>
      <c r="P49" s="115">
        <f t="shared" si="9"/>
        <v>5.000000000000001E-2</v>
      </c>
      <c r="Q49" s="116">
        <f t="shared" si="10"/>
        <v>8.3333333333333332E-3</v>
      </c>
      <c r="R49" s="116">
        <f t="shared" si="11"/>
        <v>8.3333333333333332E-3</v>
      </c>
      <c r="AC49" s="70"/>
      <c r="AD49" s="70"/>
    </row>
    <row r="50" spans="1:30" x14ac:dyDescent="0.2">
      <c r="A50" s="150">
        <v>10</v>
      </c>
      <c r="B50" s="194" t="s">
        <v>135</v>
      </c>
      <c r="C50" s="119" t="s">
        <v>14</v>
      </c>
      <c r="D50" s="128">
        <v>1</v>
      </c>
      <c r="E50" s="129">
        <v>1</v>
      </c>
      <c r="F50" s="130">
        <v>0</v>
      </c>
      <c r="G50" s="131">
        <v>0</v>
      </c>
      <c r="H50" s="131">
        <v>0</v>
      </c>
      <c r="I50" s="131">
        <v>0</v>
      </c>
      <c r="J50" s="131">
        <v>0</v>
      </c>
      <c r="K50" s="131">
        <v>0</v>
      </c>
      <c r="L50" s="131">
        <v>0</v>
      </c>
      <c r="M50" s="112">
        <f t="shared" si="8"/>
        <v>1</v>
      </c>
      <c r="N50" s="152">
        <v>10</v>
      </c>
      <c r="O50" s="114">
        <f t="shared" si="12"/>
        <v>0.1</v>
      </c>
      <c r="P50" s="115">
        <f t="shared" si="9"/>
        <v>8.3333333333333332E-3</v>
      </c>
      <c r="Q50" s="116">
        <f t="shared" si="10"/>
        <v>0</v>
      </c>
      <c r="R50" s="116">
        <f t="shared" si="11"/>
        <v>0</v>
      </c>
      <c r="AC50" s="70"/>
      <c r="AD50" s="70"/>
    </row>
    <row r="51" spans="1:30" x14ac:dyDescent="0.2">
      <c r="A51" s="150">
        <v>11</v>
      </c>
      <c r="B51" s="194" t="s">
        <v>136</v>
      </c>
      <c r="C51" s="119" t="s">
        <v>14</v>
      </c>
      <c r="D51" s="128">
        <v>1</v>
      </c>
      <c r="E51" s="129">
        <v>1</v>
      </c>
      <c r="F51" s="130">
        <v>1</v>
      </c>
      <c r="G51" s="131">
        <v>0</v>
      </c>
      <c r="H51" s="131">
        <v>0</v>
      </c>
      <c r="I51" s="131">
        <v>0</v>
      </c>
      <c r="J51" s="131">
        <v>0</v>
      </c>
      <c r="K51" s="131">
        <v>0</v>
      </c>
      <c r="L51" s="131">
        <v>1</v>
      </c>
      <c r="M51" s="112">
        <f t="shared" si="8"/>
        <v>3</v>
      </c>
      <c r="N51" s="152">
        <v>10</v>
      </c>
      <c r="O51" s="114">
        <f t="shared" si="12"/>
        <v>0.1</v>
      </c>
      <c r="P51" s="115">
        <f t="shared" si="9"/>
        <v>8.3333333333333332E-3</v>
      </c>
      <c r="Q51" s="116">
        <f t="shared" si="10"/>
        <v>8.3333333333333332E-3</v>
      </c>
      <c r="R51" s="116">
        <f t="shared" si="11"/>
        <v>8.3333333333333332E-3</v>
      </c>
      <c r="AC51" s="70"/>
      <c r="AD51" s="70"/>
    </row>
    <row r="52" spans="1:30" x14ac:dyDescent="0.2">
      <c r="A52" s="150">
        <v>12</v>
      </c>
      <c r="B52" s="194" t="s">
        <v>137</v>
      </c>
      <c r="C52" s="119" t="s">
        <v>14</v>
      </c>
      <c r="D52" s="128">
        <v>1</v>
      </c>
      <c r="E52" s="129">
        <v>6</v>
      </c>
      <c r="F52" s="130">
        <v>0</v>
      </c>
      <c r="G52" s="131">
        <v>0</v>
      </c>
      <c r="H52" s="131">
        <v>0</v>
      </c>
      <c r="I52" s="131">
        <v>0</v>
      </c>
      <c r="J52" s="131">
        <v>0</v>
      </c>
      <c r="K52" s="131">
        <v>0</v>
      </c>
      <c r="L52" s="131">
        <v>1</v>
      </c>
      <c r="M52" s="112">
        <f t="shared" si="8"/>
        <v>7</v>
      </c>
      <c r="N52" s="152">
        <v>10</v>
      </c>
      <c r="O52" s="114">
        <f t="shared" si="12"/>
        <v>0.1</v>
      </c>
      <c r="P52" s="115">
        <f t="shared" si="9"/>
        <v>5.000000000000001E-2</v>
      </c>
      <c r="Q52" s="116">
        <f t="shared" si="10"/>
        <v>0</v>
      </c>
      <c r="R52" s="116">
        <f t="shared" si="11"/>
        <v>8.3333333333333332E-3</v>
      </c>
      <c r="AC52" s="70"/>
      <c r="AD52" s="70"/>
    </row>
    <row r="53" spans="1:30" x14ac:dyDescent="0.2">
      <c r="A53" s="150">
        <v>13</v>
      </c>
      <c r="B53" s="194" t="s">
        <v>138</v>
      </c>
      <c r="C53" s="119" t="s">
        <v>14</v>
      </c>
      <c r="D53" s="128">
        <v>1</v>
      </c>
      <c r="E53" s="129">
        <v>1</v>
      </c>
      <c r="F53" s="130">
        <v>1</v>
      </c>
      <c r="G53" s="131">
        <v>0</v>
      </c>
      <c r="H53" s="131">
        <v>0</v>
      </c>
      <c r="I53" s="131">
        <v>0</v>
      </c>
      <c r="J53" s="131">
        <v>0</v>
      </c>
      <c r="K53" s="131">
        <v>0</v>
      </c>
      <c r="L53" s="131">
        <v>1</v>
      </c>
      <c r="M53" s="112">
        <f t="shared" si="8"/>
        <v>3</v>
      </c>
      <c r="N53" s="152">
        <v>10</v>
      </c>
      <c r="O53" s="114">
        <f t="shared" si="12"/>
        <v>0.1</v>
      </c>
      <c r="P53" s="115">
        <f t="shared" si="9"/>
        <v>8.3333333333333332E-3</v>
      </c>
      <c r="Q53" s="116">
        <f t="shared" si="10"/>
        <v>8.3333333333333332E-3</v>
      </c>
      <c r="R53" s="116">
        <f t="shared" si="11"/>
        <v>8.3333333333333332E-3</v>
      </c>
      <c r="AC53" s="70"/>
      <c r="AD53" s="70"/>
    </row>
    <row r="54" spans="1:30" ht="13.5" thickBot="1" x14ac:dyDescent="0.25">
      <c r="A54" s="133"/>
      <c r="B54" s="193"/>
      <c r="C54" s="134"/>
      <c r="D54" s="135"/>
      <c r="E54" s="136"/>
      <c r="F54" s="137"/>
      <c r="G54" s="138"/>
      <c r="H54" s="138"/>
      <c r="I54" s="138"/>
      <c r="J54" s="138"/>
      <c r="K54" s="138"/>
      <c r="L54" s="138"/>
      <c r="M54" s="139"/>
      <c r="N54" s="140"/>
      <c r="O54" s="141"/>
      <c r="P54" s="142"/>
      <c r="Q54" s="143"/>
      <c r="R54" s="143"/>
      <c r="AC54" s="70"/>
      <c r="AD54" s="70"/>
    </row>
    <row r="55" spans="1:30" ht="13.5" thickBot="1" x14ac:dyDescent="0.25">
      <c r="A55" s="153" t="s">
        <v>0</v>
      </c>
      <c r="B55" s="188" t="s">
        <v>15</v>
      </c>
      <c r="C55" s="154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6"/>
      <c r="AC55" s="70"/>
      <c r="AD55" s="70"/>
    </row>
    <row r="56" spans="1:30" ht="22.5" x14ac:dyDescent="0.2">
      <c r="A56" s="157">
        <v>1</v>
      </c>
      <c r="B56" s="201" t="s">
        <v>168</v>
      </c>
      <c r="C56" s="147" t="s">
        <v>14</v>
      </c>
      <c r="D56" s="146">
        <v>1</v>
      </c>
      <c r="E56" s="147">
        <v>6</v>
      </c>
      <c r="F56" s="99">
        <v>1</v>
      </c>
      <c r="G56" s="148">
        <v>1</v>
      </c>
      <c r="H56" s="148">
        <v>0</v>
      </c>
      <c r="I56" s="148">
        <v>0</v>
      </c>
      <c r="J56" s="148">
        <v>0</v>
      </c>
      <c r="K56" s="148">
        <v>0</v>
      </c>
      <c r="L56" s="148">
        <v>1</v>
      </c>
      <c r="M56" s="101">
        <f t="shared" ref="M56:M58" si="13">SUM(E56:L56)</f>
        <v>9</v>
      </c>
      <c r="N56" s="158">
        <v>6</v>
      </c>
      <c r="O56" s="159">
        <f>1/N56</f>
        <v>0.16666666666666666</v>
      </c>
      <c r="P56" s="160">
        <f t="shared" ref="P56:P58" si="14">+$D56*SUM(E56:E56)*$O56/12</f>
        <v>8.3333333333333329E-2</v>
      </c>
      <c r="Q56" s="149">
        <f t="shared" ref="Q56:Q58" si="15">+$D56*SUM(F56:K56)*$O56/12</f>
        <v>2.7777777777777776E-2</v>
      </c>
      <c r="R56" s="149">
        <f t="shared" ref="R56:R58" si="16">+$D56*SUM(L56)*$O56/12</f>
        <v>1.3888888888888888E-2</v>
      </c>
      <c r="AC56" s="70"/>
      <c r="AD56" s="70"/>
    </row>
    <row r="57" spans="1:30" ht="22.5" x14ac:dyDescent="0.2">
      <c r="A57" s="157">
        <v>2</v>
      </c>
      <c r="B57" s="199" t="s">
        <v>169</v>
      </c>
      <c r="C57" s="119" t="s">
        <v>14</v>
      </c>
      <c r="D57" s="118">
        <v>1</v>
      </c>
      <c r="E57" s="109">
        <v>3</v>
      </c>
      <c r="F57" s="110">
        <v>0</v>
      </c>
      <c r="G57" s="126">
        <v>0</v>
      </c>
      <c r="H57" s="126">
        <v>0</v>
      </c>
      <c r="I57" s="126">
        <v>0</v>
      </c>
      <c r="J57" s="126">
        <v>0</v>
      </c>
      <c r="K57" s="126">
        <v>0</v>
      </c>
      <c r="L57" s="126">
        <v>0</v>
      </c>
      <c r="M57" s="161">
        <f t="shared" si="13"/>
        <v>3</v>
      </c>
      <c r="N57" s="162">
        <v>6</v>
      </c>
      <c r="O57" s="163">
        <f>1/N57</f>
        <v>0.16666666666666666</v>
      </c>
      <c r="P57" s="164">
        <f t="shared" si="14"/>
        <v>4.1666666666666664E-2</v>
      </c>
      <c r="Q57" s="165">
        <f t="shared" si="15"/>
        <v>0</v>
      </c>
      <c r="R57" s="165">
        <f t="shared" si="16"/>
        <v>0</v>
      </c>
      <c r="AC57" s="70"/>
      <c r="AD57" s="70"/>
    </row>
    <row r="58" spans="1:30" ht="33.75" x14ac:dyDescent="0.2">
      <c r="A58" s="106">
        <v>4</v>
      </c>
      <c r="B58" s="199" t="s">
        <v>170</v>
      </c>
      <c r="C58" s="119" t="s">
        <v>14</v>
      </c>
      <c r="D58" s="108">
        <v>1</v>
      </c>
      <c r="E58" s="121">
        <v>2</v>
      </c>
      <c r="F58" s="122">
        <v>0</v>
      </c>
      <c r="G58" s="121">
        <v>0</v>
      </c>
      <c r="H58" s="121">
        <v>0</v>
      </c>
      <c r="I58" s="121">
        <v>0</v>
      </c>
      <c r="J58" s="121">
        <v>0</v>
      </c>
      <c r="K58" s="121">
        <v>0</v>
      </c>
      <c r="L58" s="121">
        <v>0</v>
      </c>
      <c r="M58" s="112">
        <f t="shared" si="13"/>
        <v>2</v>
      </c>
      <c r="N58" s="125">
        <v>6</v>
      </c>
      <c r="O58" s="114">
        <f>1/N58</f>
        <v>0.16666666666666666</v>
      </c>
      <c r="P58" s="115">
        <f t="shared" si="14"/>
        <v>2.7777777777777776E-2</v>
      </c>
      <c r="Q58" s="116">
        <f t="shared" si="15"/>
        <v>0</v>
      </c>
      <c r="R58" s="116">
        <f t="shared" si="16"/>
        <v>0</v>
      </c>
      <c r="AC58" s="70"/>
      <c r="AD58" s="70"/>
    </row>
    <row r="59" spans="1:30" ht="13.5" thickBot="1" x14ac:dyDescent="0.25">
      <c r="A59" s="133"/>
      <c r="B59" s="193"/>
      <c r="C59" s="134"/>
      <c r="D59" s="135"/>
      <c r="E59" s="136"/>
      <c r="F59" s="137"/>
      <c r="G59" s="138"/>
      <c r="H59" s="138"/>
      <c r="I59" s="138"/>
      <c r="J59" s="138"/>
      <c r="K59" s="138"/>
      <c r="L59" s="138"/>
      <c r="M59" s="139"/>
      <c r="N59" s="140"/>
      <c r="O59" s="141"/>
      <c r="P59" s="142"/>
      <c r="Q59" s="143"/>
      <c r="R59" s="143"/>
      <c r="AC59" s="70"/>
      <c r="AD59" s="70"/>
    </row>
    <row r="60" spans="1:30" ht="13.5" thickBot="1" x14ac:dyDescent="0.25">
      <c r="A60" s="153"/>
      <c r="B60" s="188" t="s">
        <v>70</v>
      </c>
      <c r="C60" s="154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6"/>
      <c r="AC60" s="70"/>
      <c r="AD60" s="70"/>
    </row>
    <row r="61" spans="1:30" x14ac:dyDescent="0.2">
      <c r="A61" s="95">
        <v>1</v>
      </c>
      <c r="B61" s="189" t="s">
        <v>16</v>
      </c>
      <c r="C61" s="96" t="s">
        <v>14</v>
      </c>
      <c r="D61" s="146">
        <v>1</v>
      </c>
      <c r="E61" s="147">
        <v>5</v>
      </c>
      <c r="F61" s="99">
        <v>1</v>
      </c>
      <c r="G61" s="147">
        <v>0</v>
      </c>
      <c r="H61" s="147">
        <v>0</v>
      </c>
      <c r="I61" s="147">
        <v>0</v>
      </c>
      <c r="J61" s="147">
        <v>0</v>
      </c>
      <c r="K61" s="147">
        <v>0</v>
      </c>
      <c r="L61" s="147">
        <v>0</v>
      </c>
      <c r="M61" s="101">
        <f t="shared" ref="M61:M64" si="17">SUM(E61:L61)</f>
        <v>6</v>
      </c>
      <c r="N61" s="158">
        <v>5</v>
      </c>
      <c r="O61" s="159">
        <f>1/N61</f>
        <v>0.2</v>
      </c>
      <c r="P61" s="160">
        <f t="shared" ref="P61:P64" si="18">+$D61*SUM(E61:E61)*$O61/12</f>
        <v>8.3333333333333329E-2</v>
      </c>
      <c r="Q61" s="149">
        <f t="shared" ref="Q61:Q64" si="19">+$D61*SUM(F61:K61)*$O61/12</f>
        <v>1.6666666666666666E-2</v>
      </c>
      <c r="R61" s="149">
        <f t="shared" ref="R61:R64" si="20">+$D61*SUM(L61)*$O61/12</f>
        <v>0</v>
      </c>
      <c r="AC61" s="70"/>
      <c r="AD61" s="70"/>
    </row>
    <row r="62" spans="1:30" x14ac:dyDescent="0.2">
      <c r="A62" s="150">
        <v>2</v>
      </c>
      <c r="B62" s="191" t="s">
        <v>17</v>
      </c>
      <c r="C62" s="119" t="s">
        <v>14</v>
      </c>
      <c r="D62" s="108">
        <v>1</v>
      </c>
      <c r="E62" s="121">
        <v>5</v>
      </c>
      <c r="F62" s="122">
        <v>0</v>
      </c>
      <c r="G62" s="121">
        <v>0</v>
      </c>
      <c r="H62" s="121">
        <v>0</v>
      </c>
      <c r="I62" s="121">
        <v>0</v>
      </c>
      <c r="J62" s="121">
        <v>0</v>
      </c>
      <c r="K62" s="121">
        <v>0</v>
      </c>
      <c r="L62" s="121">
        <v>0</v>
      </c>
      <c r="M62" s="112">
        <f t="shared" si="17"/>
        <v>5</v>
      </c>
      <c r="N62" s="166">
        <v>5</v>
      </c>
      <c r="O62" s="167">
        <f>1/N62</f>
        <v>0.2</v>
      </c>
      <c r="P62" s="168">
        <f t="shared" si="18"/>
        <v>8.3333333333333329E-2</v>
      </c>
      <c r="Q62" s="116">
        <f t="shared" si="19"/>
        <v>0</v>
      </c>
      <c r="R62" s="116">
        <f t="shared" si="20"/>
        <v>0</v>
      </c>
      <c r="AC62" s="70"/>
      <c r="AD62" s="70"/>
    </row>
    <row r="63" spans="1:30" x14ac:dyDescent="0.2">
      <c r="A63" s="150">
        <v>3</v>
      </c>
      <c r="B63" s="191" t="s">
        <v>18</v>
      </c>
      <c r="C63" s="119" t="s">
        <v>14</v>
      </c>
      <c r="D63" s="108">
        <v>1</v>
      </c>
      <c r="E63" s="121">
        <v>1</v>
      </c>
      <c r="F63" s="122">
        <v>1</v>
      </c>
      <c r="G63" s="121">
        <v>0</v>
      </c>
      <c r="H63" s="121">
        <v>0</v>
      </c>
      <c r="I63" s="121">
        <v>0</v>
      </c>
      <c r="J63" s="121">
        <v>0</v>
      </c>
      <c r="K63" s="121">
        <v>0</v>
      </c>
      <c r="L63" s="121">
        <v>0</v>
      </c>
      <c r="M63" s="112">
        <f t="shared" si="17"/>
        <v>2</v>
      </c>
      <c r="N63" s="166">
        <v>5</v>
      </c>
      <c r="O63" s="167">
        <f>1/N63</f>
        <v>0.2</v>
      </c>
      <c r="P63" s="168">
        <f t="shared" si="18"/>
        <v>1.6666666666666666E-2</v>
      </c>
      <c r="Q63" s="116">
        <f t="shared" si="19"/>
        <v>1.6666666666666666E-2</v>
      </c>
      <c r="R63" s="116">
        <f t="shared" si="20"/>
        <v>0</v>
      </c>
      <c r="AC63" s="70"/>
      <c r="AD63" s="70"/>
    </row>
    <row r="64" spans="1:30" x14ac:dyDescent="0.2">
      <c r="A64" s="106">
        <v>4</v>
      </c>
      <c r="B64" s="191" t="s">
        <v>19</v>
      </c>
      <c r="C64" s="119" t="s">
        <v>14</v>
      </c>
      <c r="D64" s="108">
        <v>1</v>
      </c>
      <c r="E64" s="121">
        <v>2</v>
      </c>
      <c r="F64" s="122">
        <v>1</v>
      </c>
      <c r="G64" s="121">
        <v>1</v>
      </c>
      <c r="H64" s="121">
        <v>1</v>
      </c>
      <c r="I64" s="121">
        <v>1</v>
      </c>
      <c r="J64" s="121">
        <v>1</v>
      </c>
      <c r="K64" s="121">
        <v>1</v>
      </c>
      <c r="L64" s="121">
        <v>1</v>
      </c>
      <c r="M64" s="112">
        <f t="shared" si="17"/>
        <v>9</v>
      </c>
      <c r="N64" s="125">
        <v>5</v>
      </c>
      <c r="O64" s="114">
        <f>1/N64</f>
        <v>0.2</v>
      </c>
      <c r="P64" s="115">
        <f t="shared" si="18"/>
        <v>3.3333333333333333E-2</v>
      </c>
      <c r="Q64" s="116">
        <f t="shared" si="19"/>
        <v>0.10000000000000002</v>
      </c>
      <c r="R64" s="116">
        <f t="shared" si="20"/>
        <v>1.6666666666666666E-2</v>
      </c>
      <c r="AC64" s="70"/>
      <c r="AD64" s="70"/>
    </row>
    <row r="65" spans="1:31" ht="13.5" thickBot="1" x14ac:dyDescent="0.25">
      <c r="A65" s="133"/>
      <c r="B65" s="193"/>
      <c r="C65" s="134"/>
      <c r="D65" s="135"/>
      <c r="E65" s="136"/>
      <c r="F65" s="137"/>
      <c r="G65" s="138"/>
      <c r="H65" s="138"/>
      <c r="I65" s="138"/>
      <c r="J65" s="138"/>
      <c r="K65" s="138"/>
      <c r="L65" s="138"/>
      <c r="M65" s="139"/>
      <c r="N65" s="140"/>
      <c r="O65" s="141"/>
      <c r="P65" s="142"/>
      <c r="Q65" s="143"/>
      <c r="R65" s="143"/>
    </row>
    <row r="66" spans="1:31" ht="13.5" customHeight="1" thickBot="1" x14ac:dyDescent="0.25">
      <c r="A66" s="169"/>
      <c r="B66" s="195"/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  <c r="N66" s="217" t="s">
        <v>80</v>
      </c>
      <c r="O66" s="218"/>
      <c r="P66" s="171">
        <f>SUM(P9:P65)</f>
        <v>22.69662698412699</v>
      </c>
      <c r="Q66" s="172">
        <f>SUM(Q9:Q65)</f>
        <v>8.2704365079365072</v>
      </c>
      <c r="R66" s="172">
        <f>SUM(R9:R65)</f>
        <v>1.785515873015872</v>
      </c>
      <c r="AC66" s="173"/>
      <c r="AD66" s="173"/>
      <c r="AE66" s="174"/>
    </row>
    <row r="67" spans="1:31" x14ac:dyDescent="0.2">
      <c r="AC67" s="175"/>
      <c r="AD67" s="175"/>
    </row>
  </sheetData>
  <mergeCells count="2">
    <mergeCell ref="A5:P5"/>
    <mergeCell ref="N66:O66"/>
  </mergeCells>
  <phoneticPr fontId="13" type="noConversion"/>
  <printOptions horizontalCentered="1"/>
  <pageMargins left="0.74803149606299213" right="0.74803149606299213" top="0.39370078740157483" bottom="0.27559055118110237" header="0" footer="0"/>
  <pageSetup scale="71" orientation="landscape" r:id="rId1"/>
  <headerFooter alignWithMargins="0"/>
  <ignoredErrors>
    <ignoredError sqref="Q59 Q54 M54 M39 Q39 M5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3:C63"/>
  <sheetViews>
    <sheetView tabSelected="1" zoomScaleNormal="100" workbookViewId="0"/>
  </sheetViews>
  <sheetFormatPr baseColWidth="10" defaultRowHeight="12.75" x14ac:dyDescent="0.2"/>
  <cols>
    <col min="1" max="1" width="19.28515625" customWidth="1"/>
    <col min="2" max="2" width="66.7109375" customWidth="1"/>
    <col min="3" max="3" width="25.140625" customWidth="1"/>
  </cols>
  <sheetData>
    <row r="3" spans="1:3" x14ac:dyDescent="0.2">
      <c r="C3" s="54" t="s">
        <v>125</v>
      </c>
    </row>
    <row r="5" spans="1:3" x14ac:dyDescent="0.2">
      <c r="A5" s="8" t="s">
        <v>74</v>
      </c>
      <c r="B5" s="4"/>
      <c r="C5" s="4"/>
    </row>
    <row r="6" spans="1:3" ht="13.5" thickBot="1" x14ac:dyDescent="0.25">
      <c r="B6" s="4"/>
      <c r="C6" s="4"/>
    </row>
    <row r="7" spans="1:3" ht="26.25" thickBot="1" x14ac:dyDescent="0.25">
      <c r="A7" s="63" t="s">
        <v>73</v>
      </c>
      <c r="B7" s="61" t="s">
        <v>68</v>
      </c>
      <c r="C7" s="62" t="s">
        <v>128</v>
      </c>
    </row>
    <row r="8" spans="1:3" x14ac:dyDescent="0.2">
      <c r="A8" s="11"/>
      <c r="B8" s="12"/>
      <c r="C8" s="13"/>
    </row>
    <row r="9" spans="1:3" x14ac:dyDescent="0.2">
      <c r="A9" s="9" t="s">
        <v>114</v>
      </c>
      <c r="B9" s="5" t="s">
        <v>72</v>
      </c>
      <c r="C9" s="55">
        <v>1</v>
      </c>
    </row>
    <row r="10" spans="1:3" x14ac:dyDescent="0.2">
      <c r="A10" s="9" t="s">
        <v>114</v>
      </c>
      <c r="B10" s="5" t="s">
        <v>90</v>
      </c>
      <c r="C10" s="55">
        <v>1</v>
      </c>
    </row>
    <row r="11" spans="1:3" x14ac:dyDescent="0.2">
      <c r="A11" s="9" t="s">
        <v>114</v>
      </c>
      <c r="B11" s="5" t="s">
        <v>120</v>
      </c>
      <c r="C11" s="55">
        <v>1</v>
      </c>
    </row>
    <row r="12" spans="1:3" x14ac:dyDescent="0.2">
      <c r="A12" s="9" t="s">
        <v>114</v>
      </c>
      <c r="B12" s="5" t="s">
        <v>91</v>
      </c>
      <c r="C12" s="55">
        <v>1</v>
      </c>
    </row>
    <row r="13" spans="1:3" x14ac:dyDescent="0.2">
      <c r="A13" s="9" t="s">
        <v>114</v>
      </c>
      <c r="B13" s="5" t="s">
        <v>82</v>
      </c>
      <c r="C13" s="55">
        <v>1</v>
      </c>
    </row>
    <row r="14" spans="1:3" x14ac:dyDescent="0.2">
      <c r="A14" s="9" t="s">
        <v>114</v>
      </c>
      <c r="B14" s="5" t="s">
        <v>66</v>
      </c>
      <c r="C14" s="55">
        <v>1</v>
      </c>
    </row>
    <row r="15" spans="1:3" x14ac:dyDescent="0.2">
      <c r="A15" s="9" t="s">
        <v>114</v>
      </c>
      <c r="B15" s="6" t="s">
        <v>67</v>
      </c>
      <c r="C15" s="55">
        <v>1</v>
      </c>
    </row>
    <row r="16" spans="1:3" x14ac:dyDescent="0.2">
      <c r="A16" s="9" t="s">
        <v>114</v>
      </c>
      <c r="B16" s="6" t="s">
        <v>71</v>
      </c>
      <c r="C16" s="55">
        <v>1</v>
      </c>
    </row>
    <row r="17" spans="1:3" x14ac:dyDescent="0.2">
      <c r="A17" s="9" t="s">
        <v>114</v>
      </c>
      <c r="B17" s="7" t="s">
        <v>75</v>
      </c>
      <c r="C17" s="56">
        <v>1</v>
      </c>
    </row>
    <row r="18" spans="1:3" x14ac:dyDescent="0.2">
      <c r="A18" s="9" t="s">
        <v>114</v>
      </c>
      <c r="B18" s="7" t="s">
        <v>76</v>
      </c>
      <c r="C18" s="56">
        <v>1</v>
      </c>
    </row>
    <row r="19" spans="1:3" x14ac:dyDescent="0.2">
      <c r="A19" s="9" t="s">
        <v>114</v>
      </c>
      <c r="B19" s="7" t="s">
        <v>79</v>
      </c>
      <c r="C19" s="56">
        <v>1</v>
      </c>
    </row>
    <row r="20" spans="1:3" x14ac:dyDescent="0.2">
      <c r="A20" s="9" t="s">
        <v>114</v>
      </c>
      <c r="B20" s="7" t="s">
        <v>109</v>
      </c>
      <c r="C20" s="56">
        <v>1</v>
      </c>
    </row>
    <row r="21" spans="1:3" x14ac:dyDescent="0.2">
      <c r="A21" s="9"/>
      <c r="B21" s="28" t="s">
        <v>115</v>
      </c>
      <c r="C21" s="29">
        <f>SUM(C9:C20)</f>
        <v>12</v>
      </c>
    </row>
    <row r="22" spans="1:3" x14ac:dyDescent="0.2">
      <c r="A22" s="176"/>
      <c r="B22" s="177"/>
      <c r="C22" s="178"/>
    </row>
    <row r="23" spans="1:3" x14ac:dyDescent="0.2">
      <c r="A23" s="10" t="s">
        <v>84</v>
      </c>
      <c r="B23" s="5" t="s">
        <v>72</v>
      </c>
      <c r="C23" s="55">
        <v>1</v>
      </c>
    </row>
    <row r="24" spans="1:3" x14ac:dyDescent="0.2">
      <c r="A24" s="10" t="s">
        <v>84</v>
      </c>
      <c r="B24" s="5" t="s">
        <v>90</v>
      </c>
      <c r="C24" s="55">
        <v>1</v>
      </c>
    </row>
    <row r="25" spans="1:3" x14ac:dyDescent="0.2">
      <c r="A25" s="10" t="s">
        <v>84</v>
      </c>
      <c r="B25" s="5" t="s">
        <v>91</v>
      </c>
      <c r="C25" s="55">
        <v>1</v>
      </c>
    </row>
    <row r="26" spans="1:3" x14ac:dyDescent="0.2">
      <c r="A26" s="10" t="s">
        <v>84</v>
      </c>
      <c r="B26" s="5" t="s">
        <v>82</v>
      </c>
      <c r="C26" s="55">
        <v>1</v>
      </c>
    </row>
    <row r="27" spans="1:3" x14ac:dyDescent="0.2">
      <c r="A27" s="10" t="s">
        <v>84</v>
      </c>
      <c r="B27" s="5" t="s">
        <v>66</v>
      </c>
      <c r="C27" s="55">
        <v>1</v>
      </c>
    </row>
    <row r="28" spans="1:3" x14ac:dyDescent="0.2">
      <c r="A28" s="10" t="s">
        <v>84</v>
      </c>
      <c r="B28" s="6" t="s">
        <v>67</v>
      </c>
      <c r="C28" s="55">
        <v>1</v>
      </c>
    </row>
    <row r="29" spans="1:3" x14ac:dyDescent="0.2">
      <c r="A29" s="10" t="s">
        <v>84</v>
      </c>
      <c r="B29" s="6" t="s">
        <v>71</v>
      </c>
      <c r="C29" s="55">
        <v>1</v>
      </c>
    </row>
    <row r="30" spans="1:3" x14ac:dyDescent="0.2">
      <c r="A30" s="10" t="s">
        <v>84</v>
      </c>
      <c r="B30" s="7" t="s">
        <v>75</v>
      </c>
      <c r="C30" s="56">
        <v>1</v>
      </c>
    </row>
    <row r="31" spans="1:3" x14ac:dyDescent="0.2">
      <c r="A31" s="10" t="s">
        <v>84</v>
      </c>
      <c r="B31" s="7" t="s">
        <v>76</v>
      </c>
      <c r="C31" s="56">
        <v>1</v>
      </c>
    </row>
    <row r="32" spans="1:3" x14ac:dyDescent="0.2">
      <c r="A32" s="10" t="s">
        <v>84</v>
      </c>
      <c r="B32" s="7" t="s">
        <v>109</v>
      </c>
      <c r="C32" s="56">
        <v>1</v>
      </c>
    </row>
    <row r="33" spans="1:3" x14ac:dyDescent="0.2">
      <c r="A33" s="57" t="s">
        <v>96</v>
      </c>
      <c r="B33" s="5" t="s">
        <v>106</v>
      </c>
      <c r="C33" s="56">
        <v>1</v>
      </c>
    </row>
    <row r="34" spans="1:3" x14ac:dyDescent="0.2">
      <c r="A34" s="57" t="s">
        <v>96</v>
      </c>
      <c r="B34" s="5" t="s">
        <v>66</v>
      </c>
      <c r="C34" s="55">
        <v>1</v>
      </c>
    </row>
    <row r="35" spans="1:3" x14ac:dyDescent="0.2">
      <c r="A35" s="57" t="s">
        <v>96</v>
      </c>
      <c r="B35" s="6" t="s">
        <v>67</v>
      </c>
      <c r="C35" s="55">
        <v>1</v>
      </c>
    </row>
    <row r="36" spans="1:3" x14ac:dyDescent="0.2">
      <c r="A36" s="57" t="s">
        <v>96</v>
      </c>
      <c r="B36" s="6" t="s">
        <v>71</v>
      </c>
      <c r="C36" s="55">
        <v>1</v>
      </c>
    </row>
    <row r="37" spans="1:3" x14ac:dyDescent="0.2">
      <c r="A37" s="57" t="s">
        <v>96</v>
      </c>
      <c r="B37" s="7" t="s">
        <v>75</v>
      </c>
      <c r="C37" s="56">
        <v>1</v>
      </c>
    </row>
    <row r="38" spans="1:3" x14ac:dyDescent="0.2">
      <c r="A38" s="57" t="s">
        <v>96</v>
      </c>
      <c r="B38" s="7" t="s">
        <v>76</v>
      </c>
      <c r="C38" s="56">
        <v>1</v>
      </c>
    </row>
    <row r="39" spans="1:3" x14ac:dyDescent="0.2">
      <c r="A39" s="57" t="s">
        <v>96</v>
      </c>
      <c r="B39" s="5" t="s">
        <v>82</v>
      </c>
      <c r="C39" s="56">
        <v>1</v>
      </c>
    </row>
    <row r="40" spans="1:3" x14ac:dyDescent="0.2">
      <c r="A40" s="14" t="s">
        <v>95</v>
      </c>
      <c r="B40" s="5" t="s">
        <v>106</v>
      </c>
      <c r="C40" s="56">
        <v>1</v>
      </c>
    </row>
    <row r="41" spans="1:3" x14ac:dyDescent="0.2">
      <c r="A41" s="14" t="s">
        <v>95</v>
      </c>
      <c r="B41" s="5" t="s">
        <v>82</v>
      </c>
      <c r="C41" s="56">
        <v>1</v>
      </c>
    </row>
    <row r="42" spans="1:3" x14ac:dyDescent="0.2">
      <c r="A42" s="14" t="s">
        <v>95</v>
      </c>
      <c r="B42" s="7" t="s">
        <v>107</v>
      </c>
      <c r="C42" s="56">
        <v>1</v>
      </c>
    </row>
    <row r="43" spans="1:3" x14ac:dyDescent="0.2">
      <c r="A43" s="14" t="s">
        <v>97</v>
      </c>
      <c r="B43" s="5" t="s">
        <v>106</v>
      </c>
      <c r="C43" s="56">
        <v>1</v>
      </c>
    </row>
    <row r="44" spans="1:3" x14ac:dyDescent="0.2">
      <c r="A44" s="14" t="s">
        <v>97</v>
      </c>
      <c r="B44" s="5" t="s">
        <v>82</v>
      </c>
      <c r="C44" s="56">
        <v>1</v>
      </c>
    </row>
    <row r="45" spans="1:3" x14ac:dyDescent="0.2">
      <c r="A45" s="14" t="s">
        <v>97</v>
      </c>
      <c r="B45" s="7" t="s">
        <v>107</v>
      </c>
      <c r="C45" s="56">
        <v>1</v>
      </c>
    </row>
    <row r="46" spans="1:3" x14ac:dyDescent="0.2">
      <c r="A46" s="14" t="s">
        <v>98</v>
      </c>
      <c r="B46" s="5" t="s">
        <v>106</v>
      </c>
      <c r="C46" s="56">
        <v>1</v>
      </c>
    </row>
    <row r="47" spans="1:3" x14ac:dyDescent="0.2">
      <c r="A47" s="14" t="s">
        <v>98</v>
      </c>
      <c r="B47" s="5" t="s">
        <v>82</v>
      </c>
      <c r="C47" s="56">
        <v>1</v>
      </c>
    </row>
    <row r="48" spans="1:3" x14ac:dyDescent="0.2">
      <c r="A48" s="14" t="s">
        <v>98</v>
      </c>
      <c r="B48" s="7" t="s">
        <v>107</v>
      </c>
      <c r="C48" s="56">
        <v>1</v>
      </c>
    </row>
    <row r="49" spans="1:3" x14ac:dyDescent="0.2">
      <c r="A49" s="14" t="s">
        <v>108</v>
      </c>
      <c r="B49" s="5" t="s">
        <v>106</v>
      </c>
      <c r="C49" s="56">
        <v>1</v>
      </c>
    </row>
    <row r="50" spans="1:3" x14ac:dyDescent="0.2">
      <c r="A50" s="14" t="s">
        <v>108</v>
      </c>
      <c r="B50" s="5" t="s">
        <v>82</v>
      </c>
      <c r="C50" s="56">
        <v>1</v>
      </c>
    </row>
    <row r="51" spans="1:3" x14ac:dyDescent="0.2">
      <c r="A51" s="14" t="s">
        <v>108</v>
      </c>
      <c r="B51" s="7" t="s">
        <v>107</v>
      </c>
      <c r="C51" s="56">
        <v>1</v>
      </c>
    </row>
    <row r="52" spans="1:3" x14ac:dyDescent="0.2">
      <c r="A52" s="14"/>
      <c r="B52" s="28" t="s">
        <v>113</v>
      </c>
      <c r="C52" s="29">
        <f>SUM(C23:C51)</f>
        <v>29</v>
      </c>
    </row>
    <row r="53" spans="1:3" x14ac:dyDescent="0.2">
      <c r="A53" s="179"/>
      <c r="B53" s="180"/>
      <c r="C53" s="182"/>
    </row>
    <row r="54" spans="1:3" x14ac:dyDescent="0.2">
      <c r="A54" s="181" t="s">
        <v>153</v>
      </c>
      <c r="B54" s="5" t="s">
        <v>72</v>
      </c>
      <c r="C54" s="56">
        <v>1</v>
      </c>
    </row>
    <row r="55" spans="1:3" x14ac:dyDescent="0.2">
      <c r="A55" s="181" t="s">
        <v>153</v>
      </c>
      <c r="B55" s="5" t="s">
        <v>90</v>
      </c>
      <c r="C55" s="56">
        <v>1</v>
      </c>
    </row>
    <row r="56" spans="1:3" x14ac:dyDescent="0.2">
      <c r="A56" s="181" t="s">
        <v>153</v>
      </c>
      <c r="B56" s="5" t="s">
        <v>82</v>
      </c>
      <c r="C56" s="56">
        <v>1</v>
      </c>
    </row>
    <row r="57" spans="1:3" x14ac:dyDescent="0.2">
      <c r="A57" s="181" t="s">
        <v>153</v>
      </c>
      <c r="B57" s="5" t="s">
        <v>66</v>
      </c>
      <c r="C57" s="56">
        <v>1</v>
      </c>
    </row>
    <row r="58" spans="1:3" x14ac:dyDescent="0.2">
      <c r="A58" s="181" t="s">
        <v>153</v>
      </c>
      <c r="B58" s="6" t="s">
        <v>67</v>
      </c>
      <c r="C58" s="56">
        <v>1</v>
      </c>
    </row>
    <row r="59" spans="1:3" x14ac:dyDescent="0.2">
      <c r="A59" s="181" t="s">
        <v>153</v>
      </c>
      <c r="B59" s="6" t="s">
        <v>71</v>
      </c>
      <c r="C59" s="56">
        <v>1</v>
      </c>
    </row>
    <row r="60" spans="1:3" x14ac:dyDescent="0.2">
      <c r="A60" s="181" t="s">
        <v>153</v>
      </c>
      <c r="B60" s="7" t="s">
        <v>75</v>
      </c>
      <c r="C60" s="56">
        <v>1</v>
      </c>
    </row>
    <row r="61" spans="1:3" x14ac:dyDescent="0.2">
      <c r="A61" s="181" t="s">
        <v>153</v>
      </c>
      <c r="B61" s="7" t="s">
        <v>76</v>
      </c>
      <c r="C61" s="56">
        <v>1</v>
      </c>
    </row>
    <row r="62" spans="1:3" x14ac:dyDescent="0.2">
      <c r="A62" s="181" t="s">
        <v>153</v>
      </c>
      <c r="B62" s="7" t="s">
        <v>109</v>
      </c>
      <c r="C62" s="56">
        <v>1</v>
      </c>
    </row>
    <row r="63" spans="1:3" ht="13.5" thickBot="1" x14ac:dyDescent="0.25">
      <c r="A63" s="30"/>
      <c r="B63" s="184" t="s">
        <v>171</v>
      </c>
      <c r="C63" s="183">
        <f>SUM(C54:C62)</f>
        <v>9</v>
      </c>
    </row>
  </sheetData>
  <phoneticPr fontId="13" type="noConversion"/>
  <printOptions horizontalCentered="1"/>
  <pageMargins left="0.74803149606299213" right="0.74803149606299213" top="0.98425196850393704" bottom="0.98425196850393704" header="0" footer="0"/>
  <pageSetup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3:I31"/>
  <sheetViews>
    <sheetView topLeftCell="A13" zoomScaleNormal="100" workbookViewId="0">
      <selection activeCell="C25" sqref="C25"/>
    </sheetView>
  </sheetViews>
  <sheetFormatPr baseColWidth="10" defaultRowHeight="12.75" x14ac:dyDescent="0.2"/>
  <cols>
    <col min="1" max="1" width="16.5703125" customWidth="1"/>
    <col min="2" max="2" width="32.5703125" bestFit="1" customWidth="1"/>
    <col min="3" max="3" width="13.140625" customWidth="1"/>
    <col min="4" max="4" width="17.5703125" customWidth="1"/>
    <col min="5" max="5" width="13.140625" customWidth="1"/>
    <col min="6" max="6" width="17.5703125" customWidth="1"/>
    <col min="7" max="7" width="13.140625" customWidth="1"/>
    <col min="8" max="8" width="17.5703125" customWidth="1"/>
    <col min="9" max="9" width="17.85546875" customWidth="1"/>
  </cols>
  <sheetData>
    <row r="3" spans="1:9" x14ac:dyDescent="0.2">
      <c r="I3" s="54" t="s">
        <v>125</v>
      </c>
    </row>
    <row r="5" spans="1:9" ht="18" x14ac:dyDescent="0.25">
      <c r="A5" s="3" t="s">
        <v>77</v>
      </c>
    </row>
    <row r="6" spans="1:9" ht="18" x14ac:dyDescent="0.25">
      <c r="A6" s="3" t="s">
        <v>119</v>
      </c>
      <c r="B6" s="3"/>
    </row>
    <row r="8" spans="1:9" ht="31.5" x14ac:dyDescent="0.2">
      <c r="A8" s="220" t="s">
        <v>111</v>
      </c>
      <c r="B8" s="220" t="s">
        <v>68</v>
      </c>
      <c r="C8" s="221" t="s">
        <v>129</v>
      </c>
      <c r="D8" s="64" t="s">
        <v>21</v>
      </c>
      <c r="E8" s="219" t="s">
        <v>24</v>
      </c>
      <c r="F8" s="64" t="s">
        <v>22</v>
      </c>
      <c r="G8" s="219" t="s">
        <v>25</v>
      </c>
      <c r="H8" s="64" t="s">
        <v>23</v>
      </c>
      <c r="I8" s="65" t="s">
        <v>130</v>
      </c>
    </row>
    <row r="9" spans="1:9" x14ac:dyDescent="0.2">
      <c r="A9" s="220"/>
      <c r="B9" s="220"/>
      <c r="C9" s="222"/>
      <c r="D9" s="38">
        <v>0.01</v>
      </c>
      <c r="E9" s="219"/>
      <c r="F9" s="38">
        <v>0.01</v>
      </c>
      <c r="G9" s="219"/>
      <c r="H9" s="38">
        <v>0.01</v>
      </c>
      <c r="I9" s="66"/>
    </row>
    <row r="10" spans="1:9" x14ac:dyDescent="0.2">
      <c r="A10" s="39" t="s">
        <v>116</v>
      </c>
      <c r="B10" s="39" t="s">
        <v>47</v>
      </c>
      <c r="C10" s="40">
        <f>+'RR HH'!F47</f>
        <v>37.450000000000003</v>
      </c>
      <c r="D10" s="40">
        <f>+D9*C10</f>
        <v>0.37450000000000006</v>
      </c>
      <c r="E10" s="40">
        <f>+D10+C10</f>
        <v>37.8245</v>
      </c>
      <c r="F10" s="40">
        <f>+F9*E10</f>
        <v>0.378245</v>
      </c>
      <c r="G10" s="40">
        <f>+F10+E10</f>
        <v>38.202745</v>
      </c>
      <c r="H10" s="40">
        <f>+H9*G10</f>
        <v>0.38202744999999999</v>
      </c>
      <c r="I10" s="41">
        <f>+H10+G10</f>
        <v>38.584772450000003</v>
      </c>
    </row>
    <row r="11" spans="1:9" x14ac:dyDescent="0.2">
      <c r="A11" s="39" t="s">
        <v>105</v>
      </c>
      <c r="B11" s="39" t="s">
        <v>47</v>
      </c>
      <c r="C11" s="40">
        <f>+'RR HH'!F64</f>
        <v>9.6300000000000008</v>
      </c>
      <c r="D11" s="40">
        <f>+$D$9*C11</f>
        <v>9.6300000000000011E-2</v>
      </c>
      <c r="E11" s="40">
        <f>+D11+C11</f>
        <v>9.7263000000000002</v>
      </c>
      <c r="F11" s="40">
        <f>+$F$9*E11</f>
        <v>9.7263000000000002E-2</v>
      </c>
      <c r="G11" s="40">
        <f>+F11+E11</f>
        <v>9.823563</v>
      </c>
      <c r="H11" s="40">
        <f>+$H$9*G11</f>
        <v>9.8235630000000004E-2</v>
      </c>
      <c r="I11" s="41">
        <f>+H11+G11</f>
        <v>9.9217986299999996</v>
      </c>
    </row>
    <row r="12" spans="1:9" x14ac:dyDescent="0.2">
      <c r="A12" s="39" t="s">
        <v>154</v>
      </c>
      <c r="B12" s="39" t="s">
        <v>47</v>
      </c>
      <c r="C12" s="40">
        <f>'RR HH'!F69</f>
        <v>2.14</v>
      </c>
      <c r="D12" s="40">
        <f>+$D$9*C12</f>
        <v>2.1400000000000002E-2</v>
      </c>
      <c r="E12" s="40">
        <f>+D12+C12</f>
        <v>2.1614</v>
      </c>
      <c r="F12" s="40">
        <f>+$F$9*E12</f>
        <v>2.1614000000000001E-2</v>
      </c>
      <c r="G12" s="40">
        <f>+F12+E12</f>
        <v>2.183014</v>
      </c>
      <c r="H12" s="40">
        <f>+$H$9*G12</f>
        <v>2.1830140000000001E-2</v>
      </c>
      <c r="I12" s="41">
        <f>+H12+G12</f>
        <v>2.2048441400000001</v>
      </c>
    </row>
    <row r="15" spans="1:9" ht="31.5" x14ac:dyDescent="0.2">
      <c r="A15" s="220" t="s">
        <v>111</v>
      </c>
      <c r="B15" s="220" t="s">
        <v>68</v>
      </c>
      <c r="C15" s="221" t="s">
        <v>129</v>
      </c>
      <c r="D15" s="64" t="s">
        <v>21</v>
      </c>
      <c r="E15" s="219" t="s">
        <v>24</v>
      </c>
      <c r="F15" s="64" t="s">
        <v>22</v>
      </c>
      <c r="G15" s="219" t="s">
        <v>25</v>
      </c>
      <c r="H15" s="64" t="s">
        <v>23</v>
      </c>
      <c r="I15" s="65" t="s">
        <v>130</v>
      </c>
    </row>
    <row r="16" spans="1:9" x14ac:dyDescent="0.2">
      <c r="A16" s="220"/>
      <c r="B16" s="220"/>
      <c r="C16" s="222"/>
      <c r="D16" s="38">
        <v>0.01</v>
      </c>
      <c r="E16" s="219"/>
      <c r="F16" s="38">
        <v>0.01</v>
      </c>
      <c r="G16" s="219"/>
      <c r="H16" s="38">
        <v>0.01</v>
      </c>
      <c r="I16" s="66"/>
    </row>
    <row r="17" spans="1:9" ht="25.5" x14ac:dyDescent="0.2">
      <c r="A17" s="39" t="s">
        <v>116</v>
      </c>
      <c r="B17" s="42" t="s">
        <v>69</v>
      </c>
      <c r="C17" s="40">
        <f>+'INSTR-HERR-VEHICULOS'!P66</f>
        <v>22.69662698412699</v>
      </c>
      <c r="D17" s="40">
        <f>+$D$16*C17</f>
        <v>0.22696626984126991</v>
      </c>
      <c r="E17" s="40">
        <f>+D17+C17</f>
        <v>22.92359325396826</v>
      </c>
      <c r="F17" s="40">
        <f>+$F$16*E17</f>
        <v>0.22923593253968261</v>
      </c>
      <c r="G17" s="40">
        <f>+F17+E17</f>
        <v>23.152829186507944</v>
      </c>
      <c r="H17" s="40">
        <f>+$H$16*G17</f>
        <v>0.23152829186507945</v>
      </c>
      <c r="I17" s="41">
        <f>+H17+G17</f>
        <v>23.384357478373023</v>
      </c>
    </row>
    <row r="18" spans="1:9" ht="25.5" x14ac:dyDescent="0.2">
      <c r="A18" s="39" t="s">
        <v>105</v>
      </c>
      <c r="B18" s="42" t="s">
        <v>69</v>
      </c>
      <c r="C18" s="40">
        <f>+'INSTR-HERR-VEHICULOS'!Q66</f>
        <v>8.2704365079365072</v>
      </c>
      <c r="D18" s="40">
        <f>+$D$16*C18</f>
        <v>8.2704365079365072E-2</v>
      </c>
      <c r="E18" s="40">
        <f>+D18+C18</f>
        <v>8.3531408730158727</v>
      </c>
      <c r="F18" s="40">
        <f>+$F$16*E18</f>
        <v>8.3531408730158727E-2</v>
      </c>
      <c r="G18" s="40">
        <f>+F18+E18</f>
        <v>8.4366722817460307</v>
      </c>
      <c r="H18" s="40">
        <f>+$H$16*G18</f>
        <v>8.4366722817460313E-2</v>
      </c>
      <c r="I18" s="41">
        <f>+H18+G18</f>
        <v>8.5210390045634909</v>
      </c>
    </row>
    <row r="19" spans="1:9" ht="25.5" x14ac:dyDescent="0.2">
      <c r="A19" s="39" t="s">
        <v>154</v>
      </c>
      <c r="B19" s="42" t="s">
        <v>69</v>
      </c>
      <c r="C19" s="40">
        <f>'INSTR-HERR-VEHICULOS'!R66</f>
        <v>1.785515873015872</v>
      </c>
      <c r="D19" s="40">
        <f>+$D$16*C19</f>
        <v>1.7855158730158721E-2</v>
      </c>
      <c r="E19" s="40">
        <f>+D19+C19</f>
        <v>1.8033710317460308</v>
      </c>
      <c r="F19" s="40">
        <f>+$F$16*E19</f>
        <v>1.8033710317460309E-2</v>
      </c>
      <c r="G19" s="40">
        <f>+F19+E19</f>
        <v>1.8214047420634911</v>
      </c>
      <c r="H19" s="40">
        <f>+$H$16*G19</f>
        <v>1.8214047420634913E-2</v>
      </c>
      <c r="I19" s="41">
        <f>+H19+G19</f>
        <v>1.839618789484126</v>
      </c>
    </row>
    <row r="20" spans="1:9" x14ac:dyDescent="0.2">
      <c r="B20" s="36"/>
      <c r="C20" s="17"/>
      <c r="D20" s="17"/>
      <c r="E20" s="17"/>
      <c r="F20" s="17"/>
      <c r="G20" s="17"/>
      <c r="H20" s="17"/>
      <c r="I20" s="37"/>
    </row>
    <row r="21" spans="1:9" x14ac:dyDescent="0.2">
      <c r="B21" s="36"/>
      <c r="C21" s="17"/>
      <c r="D21" s="17"/>
      <c r="E21" s="17"/>
      <c r="F21" s="17"/>
      <c r="G21" s="17"/>
      <c r="H21" s="17"/>
      <c r="I21" s="37"/>
    </row>
    <row r="22" spans="1:9" ht="31.5" x14ac:dyDescent="0.2">
      <c r="A22" s="220" t="s">
        <v>111</v>
      </c>
      <c r="B22" s="220" t="s">
        <v>68</v>
      </c>
      <c r="C22" s="221" t="s">
        <v>129</v>
      </c>
      <c r="D22" s="64" t="s">
        <v>21</v>
      </c>
      <c r="E22" s="219" t="s">
        <v>24</v>
      </c>
      <c r="F22" s="64" t="s">
        <v>22</v>
      </c>
      <c r="G22" s="219" t="s">
        <v>25</v>
      </c>
      <c r="H22" s="64" t="s">
        <v>23</v>
      </c>
      <c r="I22" s="65" t="s">
        <v>130</v>
      </c>
    </row>
    <row r="23" spans="1:9" x14ac:dyDescent="0.2">
      <c r="A23" s="220"/>
      <c r="B23" s="220"/>
      <c r="C23" s="222"/>
      <c r="D23" s="38">
        <v>0.01</v>
      </c>
      <c r="E23" s="219"/>
      <c r="F23" s="38">
        <v>0.01</v>
      </c>
      <c r="G23" s="219"/>
      <c r="H23" s="38">
        <v>0.01</v>
      </c>
      <c r="I23" s="66"/>
    </row>
    <row r="24" spans="1:9" x14ac:dyDescent="0.2">
      <c r="A24" s="39" t="s">
        <v>116</v>
      </c>
      <c r="B24" s="42" t="s">
        <v>74</v>
      </c>
      <c r="C24" s="40">
        <f>+LOGISTICA!C21</f>
        <v>12</v>
      </c>
      <c r="D24" s="40">
        <f>+$D$23*C24</f>
        <v>0.12</v>
      </c>
      <c r="E24" s="40">
        <f>+D24+C24</f>
        <v>12.12</v>
      </c>
      <c r="F24" s="40">
        <f>+$F$23*E24</f>
        <v>0.12119999999999999</v>
      </c>
      <c r="G24" s="40">
        <f>+F24+E24</f>
        <v>12.241199999999999</v>
      </c>
      <c r="H24" s="40">
        <f>+$H$23*G24</f>
        <v>0.12241199999999999</v>
      </c>
      <c r="I24" s="41">
        <f>+H24+G24</f>
        <v>12.363612</v>
      </c>
    </row>
    <row r="25" spans="1:9" x14ac:dyDescent="0.2">
      <c r="A25" s="39" t="s">
        <v>105</v>
      </c>
      <c r="B25" s="42" t="s">
        <v>74</v>
      </c>
      <c r="C25" s="40">
        <f>+LOGISTICA!C52</f>
        <v>29</v>
      </c>
      <c r="D25" s="40">
        <f>+$D$23*C25</f>
        <v>0.28999999999999998</v>
      </c>
      <c r="E25" s="40">
        <f>+D25+C25</f>
        <v>29.29</v>
      </c>
      <c r="F25" s="40">
        <f>+$F$23*E25</f>
        <v>0.29289999999999999</v>
      </c>
      <c r="G25" s="40">
        <f>+F25+E25</f>
        <v>29.582899999999999</v>
      </c>
      <c r="H25" s="40">
        <f>+$H$23*G25</f>
        <v>0.29582900000000001</v>
      </c>
      <c r="I25" s="41">
        <f>+H25+G25</f>
        <v>29.878729</v>
      </c>
    </row>
    <row r="26" spans="1:9" x14ac:dyDescent="0.2">
      <c r="A26" s="39" t="s">
        <v>154</v>
      </c>
      <c r="B26" s="42" t="s">
        <v>74</v>
      </c>
      <c r="C26" s="40">
        <f>LOGISTICA!C63</f>
        <v>9</v>
      </c>
      <c r="D26" s="40">
        <f>+$D$23*C26</f>
        <v>0.09</v>
      </c>
      <c r="E26" s="40">
        <f>+D26+C26</f>
        <v>9.09</v>
      </c>
      <c r="F26" s="40">
        <f>+$F$23*E26</f>
        <v>9.0899999999999995E-2</v>
      </c>
      <c r="G26" s="40">
        <f>+F26+E26</f>
        <v>9.1808999999999994</v>
      </c>
      <c r="H26" s="40">
        <f>+$H$23*G26</f>
        <v>9.1809000000000002E-2</v>
      </c>
      <c r="I26" s="41">
        <f>+H26+G26</f>
        <v>9.272708999999999</v>
      </c>
    </row>
    <row r="29" spans="1:9" x14ac:dyDescent="0.2">
      <c r="D29" s="15"/>
      <c r="E29" s="18"/>
      <c r="F29" s="15"/>
      <c r="G29" s="18"/>
      <c r="H29" s="15"/>
    </row>
    <row r="30" spans="1:9" x14ac:dyDescent="0.2">
      <c r="D30" s="16"/>
      <c r="E30" s="18"/>
      <c r="F30" s="16"/>
      <c r="G30" s="18"/>
      <c r="H30" s="16"/>
    </row>
    <row r="31" spans="1:9" x14ac:dyDescent="0.2">
      <c r="D31" s="17"/>
      <c r="E31" s="17"/>
      <c r="F31" s="17"/>
      <c r="G31" s="17"/>
      <c r="H31" s="17"/>
    </row>
  </sheetData>
  <mergeCells count="15">
    <mergeCell ref="A8:A9"/>
    <mergeCell ref="C8:C9"/>
    <mergeCell ref="E8:E9"/>
    <mergeCell ref="G8:G9"/>
    <mergeCell ref="B8:B9"/>
    <mergeCell ref="G15:G16"/>
    <mergeCell ref="B22:B23"/>
    <mergeCell ref="C22:C23"/>
    <mergeCell ref="E22:E23"/>
    <mergeCell ref="A15:A16"/>
    <mergeCell ref="A22:A23"/>
    <mergeCell ref="G22:G23"/>
    <mergeCell ref="B15:B16"/>
    <mergeCell ref="C15:C16"/>
    <mergeCell ref="E15:E16"/>
  </mergeCells>
  <phoneticPr fontId="13" type="noConversion"/>
  <printOptions horizontalCentered="1"/>
  <pageMargins left="0.74803149606299213" right="0.74803149606299213" top="0.98425196850393704" bottom="0.98425196850393704" header="0" footer="0"/>
  <pageSetup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4:C12"/>
  <sheetViews>
    <sheetView zoomScaleNormal="100" workbookViewId="0">
      <selection activeCell="B30" sqref="B30"/>
    </sheetView>
  </sheetViews>
  <sheetFormatPr baseColWidth="10" defaultRowHeight="12.75" x14ac:dyDescent="0.2"/>
  <cols>
    <col min="1" max="1" width="16.42578125" bestFit="1" customWidth="1"/>
    <col min="2" max="2" width="36.140625" customWidth="1"/>
    <col min="3" max="3" width="26" customWidth="1"/>
  </cols>
  <sheetData>
    <row r="4" spans="1:3" x14ac:dyDescent="0.2">
      <c r="C4" s="54" t="s">
        <v>125</v>
      </c>
    </row>
    <row r="7" spans="1:3" x14ac:dyDescent="0.2">
      <c r="A7" s="224" t="s">
        <v>111</v>
      </c>
      <c r="B7" s="224" t="s">
        <v>68</v>
      </c>
      <c r="C7" s="223" t="s">
        <v>131</v>
      </c>
    </row>
    <row r="8" spans="1:3" x14ac:dyDescent="0.2">
      <c r="A8" s="224"/>
      <c r="B8" s="224"/>
      <c r="C8" s="223"/>
    </row>
    <row r="9" spans="1:3" ht="25.5" x14ac:dyDescent="0.2">
      <c r="A9" s="45" t="s">
        <v>116</v>
      </c>
      <c r="B9" s="44" t="s">
        <v>78</v>
      </c>
      <c r="C9" s="67">
        <f>+'ADM Y UTILIDADES'!I10+'ADM Y UTILIDADES'!I17+'ADM Y UTILIDADES'!I24</f>
        <v>74.332741928373025</v>
      </c>
    </row>
    <row r="10" spans="1:3" ht="25.5" x14ac:dyDescent="0.2">
      <c r="A10" s="45" t="s">
        <v>105</v>
      </c>
      <c r="B10" s="44" t="s">
        <v>78</v>
      </c>
      <c r="C10" s="67">
        <f>+'ADM Y UTILIDADES'!I11+'ADM Y UTILIDADES'!I18+'ADM Y UTILIDADES'!I25</f>
        <v>48.321566634563489</v>
      </c>
    </row>
    <row r="11" spans="1:3" ht="25.5" x14ac:dyDescent="0.2">
      <c r="A11" s="45" t="s">
        <v>154</v>
      </c>
      <c r="B11" s="44" t="s">
        <v>78</v>
      </c>
      <c r="C11" s="67">
        <f>'ADM Y UTILIDADES'!I12+'ADM Y UTILIDADES'!I19+'ADM Y UTILIDADES'!I26</f>
        <v>13.317171929484125</v>
      </c>
    </row>
    <row r="12" spans="1:3" ht="18" x14ac:dyDescent="0.25">
      <c r="A12" s="225" t="s">
        <v>118</v>
      </c>
      <c r="B12" s="226"/>
      <c r="C12" s="43">
        <f>SUM(C9:C10)</f>
        <v>122.65430856293651</v>
      </c>
    </row>
  </sheetData>
  <mergeCells count="4">
    <mergeCell ref="C7:C8"/>
    <mergeCell ref="A7:A8"/>
    <mergeCell ref="A12:B12"/>
    <mergeCell ref="B7:B8"/>
  </mergeCells>
  <phoneticPr fontId="13" type="noConversion"/>
  <pageMargins left="1.1417322834645669" right="0.74803149606299213" top="0.98425196850393704" bottom="0.98425196850393704" header="0" footer="0"/>
  <pageSetup paperSize="11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RR HH</vt:lpstr>
      <vt:lpstr>INSTR-HERR-VEHICULOS</vt:lpstr>
      <vt:lpstr>LOGISTICA</vt:lpstr>
      <vt:lpstr>ADM Y UTILIDADES</vt:lpstr>
      <vt:lpstr>RESUMEN REGION 3</vt:lpstr>
      <vt:lpstr>'INSTR-HERR-VEHICULOS'!Área_de_impresión</vt:lpstr>
      <vt:lpstr>'RESUMEN REGION 3'!Área_de_impresión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Nelson Fernandez</cp:lastModifiedBy>
  <cp:lastPrinted>2015-03-31T14:47:54Z</cp:lastPrinted>
  <dcterms:created xsi:type="dcterms:W3CDTF">2006-10-21T16:32:25Z</dcterms:created>
  <dcterms:modified xsi:type="dcterms:W3CDTF">2015-10-02T21:11:24Z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