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alleja\Documents\AC 2017\ACC-URB\REGION 1\"/>
    </mc:Choice>
  </mc:AlternateContent>
  <bookViews>
    <workbookView xWindow="-15" yWindow="6270" windowWidth="19230" windowHeight="6300" tabRatio="857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1" sheetId="10" r:id="rId5"/>
  </sheets>
  <definedNames>
    <definedName name="_xlnm._FilterDatabase" localSheetId="1" hidden="1">'INSTR-HERR-VEHICULOS'!$A$8:$Q$54</definedName>
    <definedName name="_xlnm.Print_Area" localSheetId="3">'ADM Y UTILIDADES'!$A$1:$I$25</definedName>
    <definedName name="_xlnm.Print_Area" localSheetId="1">'INSTR-HERR-VEHICULOS'!$A$1:$R$67</definedName>
    <definedName name="_xlnm.Print_Area" localSheetId="2">LOGISTICA!$A$1:$C$55</definedName>
    <definedName name="_xlnm.Print_Area" localSheetId="4">'RESUMEN REGION 1'!$A$2:$C$17</definedName>
    <definedName name="_xlnm.Print_Area" localSheetId="0">'RR HH'!$A$4:$F$90</definedName>
  </definedNames>
  <calcPr calcId="162913"/>
</workbook>
</file>

<file path=xl/calcChain.xml><?xml version="1.0" encoding="utf-8"?>
<calcChain xmlns="http://schemas.openxmlformats.org/spreadsheetml/2006/main">
  <c r="Q57" i="5" l="1"/>
  <c r="P57" i="5"/>
  <c r="F68" i="6" l="1"/>
  <c r="E69" i="6"/>
  <c r="F69" i="6" s="1"/>
  <c r="E68" i="6"/>
  <c r="E24" i="5" l="1"/>
  <c r="E23" i="5"/>
  <c r="O34" i="5" l="1"/>
  <c r="Q34" i="5" s="1"/>
  <c r="M34" i="5"/>
  <c r="P34" i="5" l="1"/>
  <c r="O39" i="5" l="1"/>
  <c r="P39" i="5" s="1"/>
  <c r="O38" i="5"/>
  <c r="P38" i="5" s="1"/>
  <c r="O37" i="5"/>
  <c r="P37" i="5" s="1"/>
  <c r="O36" i="5"/>
  <c r="P36" i="5" s="1"/>
  <c r="M36" i="5"/>
  <c r="M37" i="5"/>
  <c r="M38" i="5"/>
  <c r="M39" i="5"/>
  <c r="O54" i="5"/>
  <c r="P54" i="5" s="1"/>
  <c r="O53" i="5"/>
  <c r="P53" i="5" s="1"/>
  <c r="O52" i="5"/>
  <c r="P52" i="5" s="1"/>
  <c r="O51" i="5"/>
  <c r="P51" i="5" s="1"/>
  <c r="O50" i="5"/>
  <c r="P50" i="5" s="1"/>
  <c r="O49" i="5"/>
  <c r="P49" i="5" s="1"/>
  <c r="O48" i="5"/>
  <c r="P48" i="5" s="1"/>
  <c r="O47" i="5"/>
  <c r="P47" i="5" s="1"/>
  <c r="O46" i="5"/>
  <c r="P46" i="5" s="1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30" i="5"/>
  <c r="M29" i="5"/>
  <c r="M28" i="5"/>
  <c r="M27" i="5"/>
  <c r="Q39" i="5" l="1"/>
  <c r="Q38" i="5"/>
  <c r="Q37" i="5"/>
  <c r="Q36" i="5"/>
  <c r="Q47" i="5"/>
  <c r="Q51" i="5"/>
  <c r="Q48" i="5"/>
  <c r="Q52" i="5"/>
  <c r="Q49" i="5"/>
  <c r="Q53" i="5"/>
  <c r="Q46" i="5"/>
  <c r="Q50" i="5"/>
  <c r="Q54" i="5"/>
  <c r="C52" i="4" l="1"/>
  <c r="C32" i="4"/>
  <c r="O15" i="5"/>
  <c r="P15" i="5" s="1"/>
  <c r="M12" i="5"/>
  <c r="C24" i="9"/>
  <c r="D24" i="9" s="1"/>
  <c r="E24" i="9" s="1"/>
  <c r="F24" i="9" s="1"/>
  <c r="G24" i="9" s="1"/>
  <c r="H24" i="9" s="1"/>
  <c r="I24" i="9" s="1"/>
  <c r="M23" i="5"/>
  <c r="M32" i="5"/>
  <c r="M35" i="5"/>
  <c r="M33" i="5"/>
  <c r="M31" i="5"/>
  <c r="M26" i="5"/>
  <c r="M25" i="5"/>
  <c r="M24" i="5"/>
  <c r="M22" i="5"/>
  <c r="M21" i="5"/>
  <c r="M20" i="5"/>
  <c r="M19" i="5"/>
  <c r="M18" i="5"/>
  <c r="M17" i="5"/>
  <c r="M16" i="5"/>
  <c r="M15" i="5"/>
  <c r="M14" i="5"/>
  <c r="M13" i="5"/>
  <c r="M11" i="5"/>
  <c r="M57" i="5"/>
  <c r="O57" i="5"/>
  <c r="O58" i="5"/>
  <c r="P58" i="5" s="1"/>
  <c r="O11" i="5"/>
  <c r="P11" i="5" s="1"/>
  <c r="O12" i="5"/>
  <c r="P12" i="5" s="1"/>
  <c r="O13" i="5"/>
  <c r="P13" i="5" s="1"/>
  <c r="O14" i="5"/>
  <c r="P14" i="5" s="1"/>
  <c r="O16" i="5"/>
  <c r="P16" i="5" s="1"/>
  <c r="O17" i="5"/>
  <c r="P17" i="5" s="1"/>
  <c r="O18" i="5"/>
  <c r="P18" i="5" s="1"/>
  <c r="O19" i="5"/>
  <c r="P19" i="5" s="1"/>
  <c r="O20" i="5"/>
  <c r="P20" i="5" s="1"/>
  <c r="O21" i="5"/>
  <c r="O22" i="5"/>
  <c r="Q22" i="5" s="1"/>
  <c r="O23" i="5"/>
  <c r="P23" i="5" s="1"/>
  <c r="O24" i="5"/>
  <c r="P24" i="5" s="1"/>
  <c r="O25" i="5"/>
  <c r="P25" i="5" s="1"/>
  <c r="O26" i="5"/>
  <c r="Q26" i="5" s="1"/>
  <c r="O27" i="5"/>
  <c r="P27" i="5" s="1"/>
  <c r="O28" i="5"/>
  <c r="Q28" i="5" s="1"/>
  <c r="O29" i="5"/>
  <c r="P29" i="5" s="1"/>
  <c r="O30" i="5"/>
  <c r="P30" i="5" s="1"/>
  <c r="O31" i="5"/>
  <c r="Q31" i="5" s="1"/>
  <c r="O32" i="5"/>
  <c r="P32" i="5" s="1"/>
  <c r="O33" i="5"/>
  <c r="Q33" i="5" s="1"/>
  <c r="O35" i="5"/>
  <c r="P35" i="5" s="1"/>
  <c r="O42" i="5"/>
  <c r="O43" i="5"/>
  <c r="O44" i="5"/>
  <c r="Q44" i="5" s="1"/>
  <c r="O45" i="5"/>
  <c r="O61" i="5"/>
  <c r="P61" i="5" s="1"/>
  <c r="O62" i="5"/>
  <c r="P62" i="5" s="1"/>
  <c r="O63" i="5"/>
  <c r="P63" i="5" s="1"/>
  <c r="O64" i="5"/>
  <c r="Q64" i="5" s="1"/>
  <c r="Q40" i="5"/>
  <c r="C23" i="9"/>
  <c r="D23" i="9" s="1"/>
  <c r="E23" i="9" s="1"/>
  <c r="F23" i="9" s="1"/>
  <c r="G23" i="9" s="1"/>
  <c r="H23" i="9" s="1"/>
  <c r="I23" i="9" s="1"/>
  <c r="M58" i="5"/>
  <c r="M61" i="5"/>
  <c r="M62" i="5"/>
  <c r="M63" i="5"/>
  <c r="M64" i="5"/>
  <c r="C26" i="6"/>
  <c r="C28" i="6" s="1"/>
  <c r="C30" i="6" s="1"/>
  <c r="C32" i="6" s="1"/>
  <c r="C34" i="6" s="1"/>
  <c r="C36" i="6" s="1"/>
  <c r="C38" i="6" s="1"/>
  <c r="C40" i="6" s="1"/>
  <c r="C27" i="6"/>
  <c r="C29" i="6" s="1"/>
  <c r="C31" i="6" s="1"/>
  <c r="C33" i="6" s="1"/>
  <c r="C35" i="6" s="1"/>
  <c r="C37" i="6" s="1"/>
  <c r="C39" i="6" s="1"/>
  <c r="C41" i="6" s="1"/>
  <c r="C90" i="6"/>
  <c r="E8" i="6" s="1"/>
  <c r="Q32" i="5" l="1"/>
  <c r="P31" i="5"/>
  <c r="Q62" i="5"/>
  <c r="Q16" i="5"/>
  <c r="Q11" i="5"/>
  <c r="P33" i="5"/>
  <c r="P22" i="5"/>
  <c r="Q24" i="5"/>
  <c r="Q21" i="5"/>
  <c r="Q17" i="5"/>
  <c r="E74" i="6"/>
  <c r="F74" i="6" s="1"/>
  <c r="E75" i="6"/>
  <c r="F75" i="6" s="1"/>
  <c r="E55" i="6"/>
  <c r="F55" i="6" s="1"/>
  <c r="E44" i="6"/>
  <c r="F44" i="6" s="1"/>
  <c r="E33" i="6"/>
  <c r="F33" i="6" s="1"/>
  <c r="E22" i="6"/>
  <c r="F22" i="6" s="1"/>
  <c r="E11" i="6"/>
  <c r="F11" i="6" s="1"/>
  <c r="E40" i="6"/>
  <c r="F40" i="6" s="1"/>
  <c r="E51" i="6"/>
  <c r="F51" i="6" s="1"/>
  <c r="E39" i="6"/>
  <c r="F39" i="6" s="1"/>
  <c r="E36" i="6"/>
  <c r="F36" i="6" s="1"/>
  <c r="E25" i="6"/>
  <c r="F25" i="6" s="1"/>
  <c r="E73" i="6"/>
  <c r="F73" i="6" s="1"/>
  <c r="E53" i="6"/>
  <c r="F53" i="6" s="1"/>
  <c r="E41" i="6"/>
  <c r="F41" i="6" s="1"/>
  <c r="E31" i="6"/>
  <c r="F31" i="6" s="1"/>
  <c r="E21" i="6"/>
  <c r="F21" i="6" s="1"/>
  <c r="E52" i="6"/>
  <c r="F52" i="6" s="1"/>
  <c r="E14" i="6"/>
  <c r="F14" i="6" s="1"/>
  <c r="E72" i="6"/>
  <c r="F72" i="6" s="1"/>
  <c r="E30" i="6"/>
  <c r="F30" i="6" s="1"/>
  <c r="E18" i="6"/>
  <c r="F18" i="6" s="1"/>
  <c r="E48" i="6"/>
  <c r="F48" i="6" s="1"/>
  <c r="E64" i="6"/>
  <c r="F64" i="6" s="1"/>
  <c r="E49" i="6"/>
  <c r="F49" i="6" s="1"/>
  <c r="E37" i="6"/>
  <c r="F37" i="6" s="1"/>
  <c r="E27" i="6"/>
  <c r="F27" i="6" s="1"/>
  <c r="E17" i="6"/>
  <c r="F17" i="6" s="1"/>
  <c r="E47" i="6"/>
  <c r="F47" i="6" s="1"/>
  <c r="E59" i="6"/>
  <c r="F59" i="6" s="1"/>
  <c r="E10" i="6"/>
  <c r="F10" i="6" s="1"/>
  <c r="E58" i="6"/>
  <c r="F58" i="6" s="1"/>
  <c r="E45" i="6"/>
  <c r="F45" i="6" s="1"/>
  <c r="E34" i="6"/>
  <c r="F34" i="6" s="1"/>
  <c r="E23" i="6"/>
  <c r="F23" i="6" s="1"/>
  <c r="E13" i="6"/>
  <c r="F13" i="6" s="1"/>
  <c r="E19" i="6"/>
  <c r="F19" i="6" s="1"/>
  <c r="E65" i="6"/>
  <c r="F65" i="6" s="1"/>
  <c r="E29" i="6"/>
  <c r="F29" i="6" s="1"/>
  <c r="E63" i="6"/>
  <c r="F63" i="6" s="1"/>
  <c r="E26" i="6"/>
  <c r="F26" i="6" s="1"/>
  <c r="E15" i="6"/>
  <c r="F15" i="6" s="1"/>
  <c r="E35" i="6"/>
  <c r="F35" i="6" s="1"/>
  <c r="Q14" i="5"/>
  <c r="Q13" i="5"/>
  <c r="Q27" i="5"/>
  <c r="Q61" i="5"/>
  <c r="Q35" i="5"/>
  <c r="Q29" i="5"/>
  <c r="Q20" i="5"/>
  <c r="Q23" i="5"/>
  <c r="Q12" i="5"/>
  <c r="P64" i="5"/>
  <c r="Q19" i="5"/>
  <c r="Q15" i="5"/>
  <c r="P45" i="5"/>
  <c r="Q45" i="5"/>
  <c r="Q43" i="5"/>
  <c r="P43" i="5"/>
  <c r="Q63" i="5"/>
  <c r="Q30" i="5"/>
  <c r="Q18" i="5"/>
  <c r="P42" i="5"/>
  <c r="Q42" i="5"/>
  <c r="Q25" i="5"/>
  <c r="P44" i="5"/>
  <c r="E12" i="6"/>
  <c r="F12" i="6" s="1"/>
  <c r="E16" i="6"/>
  <c r="F16" i="6" s="1"/>
  <c r="E20" i="6"/>
  <c r="F20" i="6" s="1"/>
  <c r="E24" i="6"/>
  <c r="F24" i="6" s="1"/>
  <c r="E28" i="6"/>
  <c r="F28" i="6" s="1"/>
  <c r="E32" i="6"/>
  <c r="F32" i="6" s="1"/>
  <c r="E38" i="6"/>
  <c r="F38" i="6" s="1"/>
  <c r="E46" i="6"/>
  <c r="F46" i="6" s="1"/>
  <c r="E50" i="6"/>
  <c r="F50" i="6" s="1"/>
  <c r="E54" i="6"/>
  <c r="F54" i="6" s="1"/>
  <c r="E60" i="6"/>
  <c r="F60" i="6" s="1"/>
  <c r="E70" i="6"/>
  <c r="F70" i="6" s="1"/>
  <c r="Q58" i="5"/>
  <c r="P28" i="5"/>
  <c r="P26" i="5"/>
  <c r="P21" i="5"/>
  <c r="F76" i="6" l="1"/>
  <c r="Q66" i="5"/>
  <c r="C18" i="9" s="1"/>
  <c r="D18" i="9" s="1"/>
  <c r="E18" i="9" s="1"/>
  <c r="F18" i="9" s="1"/>
  <c r="G18" i="9" s="1"/>
  <c r="H18" i="9" s="1"/>
  <c r="I18" i="9" s="1"/>
  <c r="F61" i="6"/>
  <c r="C11" i="9" s="1"/>
  <c r="D11" i="9" s="1"/>
  <c r="E11" i="9" s="1"/>
  <c r="F11" i="9" s="1"/>
  <c r="G11" i="9" s="1"/>
  <c r="H11" i="9" s="1"/>
  <c r="I11" i="9" s="1"/>
  <c r="P66" i="5"/>
  <c r="C17" i="9" s="1"/>
  <c r="D17" i="9" s="1"/>
  <c r="E17" i="9" s="1"/>
  <c r="F17" i="9" s="1"/>
  <c r="G17" i="9" s="1"/>
  <c r="H17" i="9" s="1"/>
  <c r="C12" i="9"/>
  <c r="D12" i="9" s="1"/>
  <c r="E12" i="9" s="1"/>
  <c r="F12" i="9" s="1"/>
  <c r="G12" i="9" s="1"/>
  <c r="H12" i="9" s="1"/>
  <c r="I12" i="9" s="1"/>
  <c r="C9" i="10" l="1"/>
  <c r="I17" i="9"/>
  <c r="C8" i="10" s="1"/>
  <c r="C10" i="10" l="1"/>
</calcChain>
</file>

<file path=xl/sharedStrings.xml><?xml version="1.0" encoding="utf-8"?>
<sst xmlns="http://schemas.openxmlformats.org/spreadsheetml/2006/main" count="414" uniqueCount="165">
  <si>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</si>
  <si>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</si>
  <si>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</si>
  <si>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</si>
  <si>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</si>
  <si>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</si>
  <si>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</si>
  <si>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</si>
  <si>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</si>
  <si>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</si>
  <si>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</si>
  <si>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</si>
  <si>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</si>
  <si>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</si>
  <si>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</si>
  <si>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</si>
  <si>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</si>
  <si>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</si>
  <si>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</si>
  <si>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</si>
  <si>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</si>
  <si>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</si>
  <si>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</si>
  <si>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</si>
  <si>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</si>
  <si>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</si>
  <si>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Responsable de Gestión de Calidad</t>
  </si>
  <si>
    <t>Responsable Regional de Provisiones y Fallas</t>
  </si>
  <si>
    <t>Gestor de Provisiones</t>
  </si>
  <si>
    <t>Gestor de Fallas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</si>
  <si>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</si>
  <si>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</si>
  <si>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</si>
  <si>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</si>
  <si>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</si>
  <si>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</si>
  <si>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</si>
  <si>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</si>
  <si>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</si>
  <si>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</si>
  <si>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</si>
  <si>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</si>
  <si>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Tecle</t>
  </si>
  <si>
    <t>Corta frió</t>
  </si>
  <si>
    <t>Devanador</t>
  </si>
  <si>
    <t>Odómetro de cuatro digitos</t>
  </si>
  <si>
    <t>Equipo de medición de líneas LTR Dynatel</t>
  </si>
  <si>
    <t>Medidor de tierras</t>
  </si>
  <si>
    <t>HERRAMIENTAS</t>
  </si>
  <si>
    <t>Entorchadora</t>
  </si>
  <si>
    <t>Combustible</t>
  </si>
  <si>
    <t>Mantenimiento de vehículos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</si>
  <si>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</si>
  <si>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</si>
  <si>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</si>
  <si>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</si>
  <si>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</si>
  <si>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</si>
  <si>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</si>
  <si>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Seguro de Vehículos</t>
  </si>
  <si>
    <t>Impuestos de Vehículos</t>
  </si>
  <si>
    <t>COSTO EN Bs.</t>
  </si>
  <si>
    <t>GASTOS ADMINISTRATIVOS U OPERATIVOS ASOCIADOS A CADA CONCEPTO</t>
  </si>
  <si>
    <t>CANON MENSUAL TOTAL POR MANO DE OBRA</t>
  </si>
  <si>
    <t>Licencia Autocad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</si>
  <si>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</si>
  <si>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</si>
  <si>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</si>
  <si>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</si>
  <si>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</si>
  <si>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Ponchadora Siemens</t>
  </si>
  <si>
    <t>Tester con pinza amperometrica</t>
  </si>
  <si>
    <t>Escalera para interiores</t>
  </si>
  <si>
    <t>Llave Cresent, martillo, linterna, flexómetro, juego de llaves mixtas y sierra mecánica con dos repuestos</t>
  </si>
  <si>
    <t>Ponchadora Pouyet - Krone</t>
  </si>
  <si>
    <t xml:space="preserve">Maletín </t>
  </si>
  <si>
    <t>Trafico Telefónico Celular de técnicos</t>
  </si>
  <si>
    <t>Alquiler de vehículo</t>
  </si>
  <si>
    <t>Actualizacion de planos</t>
  </si>
  <si>
    <t>DEPARTAMENTO</t>
  </si>
  <si>
    <t>Responsable Departamental</t>
  </si>
  <si>
    <t>Descripción</t>
  </si>
  <si>
    <t>% del sueldo</t>
  </si>
  <si>
    <t>Caja de Salud</t>
  </si>
  <si>
    <t>Total:</t>
  </si>
  <si>
    <t>La Paz</t>
  </si>
  <si>
    <t>Técnico MDF 1</t>
  </si>
  <si>
    <t>Técnico MDF 2</t>
  </si>
  <si>
    <t>Total La Paz</t>
  </si>
  <si>
    <t>Caranavi</t>
  </si>
  <si>
    <t>Copacabana</t>
  </si>
  <si>
    <t>Patacamaya</t>
  </si>
  <si>
    <t>Oruro</t>
  </si>
  <si>
    <t>Llallagua</t>
  </si>
  <si>
    <t>Challapata</t>
  </si>
  <si>
    <t>Huanuni</t>
  </si>
  <si>
    <t>Total Oruro</t>
  </si>
  <si>
    <t>LPZ</t>
  </si>
  <si>
    <t>LA PAZ</t>
  </si>
  <si>
    <t>CRN</t>
  </si>
  <si>
    <t>COP</t>
  </si>
  <si>
    <t>PTC</t>
  </si>
  <si>
    <t>ORO</t>
  </si>
  <si>
    <t>LLA</t>
  </si>
  <si>
    <t>CHA</t>
  </si>
  <si>
    <t>HUN</t>
  </si>
  <si>
    <t>ORURO</t>
  </si>
  <si>
    <t>PRECIOS 1   -   REGION 1</t>
  </si>
  <si>
    <t>TOTAL REGION 1</t>
  </si>
  <si>
    <t>REGION 1</t>
  </si>
  <si>
    <t>Asistente de Gestor de Provisiones y Fallas</t>
  </si>
  <si>
    <t>VALOR 
(SIN IVA)</t>
  </si>
  <si>
    <t>SUELDO 
(SIN IVA)</t>
  </si>
  <si>
    <t>TOTAL Bs. (SIN IVA) 
POR MES</t>
  </si>
  <si>
    <t>PRECIO
(CON IVA)</t>
  </si>
  <si>
    <t>COSTO EN Bs.
(SIN IVA)</t>
  </si>
  <si>
    <r>
      <t xml:space="preserve">PRECIO TOTAL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</si>
  <si>
    <t>Una bobina de lanzamiento de un KM de longitud</t>
  </si>
  <si>
    <t>Fusionadora Fujikura FSM 40S o superior</t>
  </si>
  <si>
    <t>Cortadora Fujikura CT-7 ó Similar</t>
  </si>
  <si>
    <t>Detectores de trafico</t>
  </si>
  <si>
    <t>Generador eléctrico</t>
  </si>
  <si>
    <t xml:space="preserve">Microscopio Óptico </t>
  </si>
  <si>
    <t xml:space="preserve">OTDR doble ventana (1310/1550 nm) </t>
  </si>
  <si>
    <t>Striper MILLER</t>
  </si>
  <si>
    <t>Tijera para KEVLAR</t>
  </si>
  <si>
    <t>Pelador de cable (Arado)</t>
  </si>
  <si>
    <t>O&amp;M</t>
  </si>
  <si>
    <t>Ponchadora Huawei</t>
  </si>
  <si>
    <t>Seguidor de tonos con testeador de redes (Datos y xDSL)</t>
  </si>
  <si>
    <t>Computador portátil, i3 o superior</t>
  </si>
  <si>
    <t>Trafico Telefónico Celular grupos de técnicos Provisiones y Fllas</t>
  </si>
  <si>
    <t>Trafico Telefónico Celular grupos de técnicos O&amp;M</t>
  </si>
  <si>
    <t>Sonda para tendido de cable de 200 metros</t>
  </si>
  <si>
    <t>Técnico de campo de planta externa de cobre y fibra óptica 1</t>
  </si>
  <si>
    <t>Técnico de campo de planta externa de cobre y fibra óptica e IP 1</t>
  </si>
  <si>
    <t>Técnico de campo de planta externa de cobre y fibra óptica 2</t>
  </si>
  <si>
    <t>Técnico de campo de planta externa de cobre y fibra óptica e IP 2</t>
  </si>
  <si>
    <t>Técnico de campo de planta externa de cobre y fibra óptica 3</t>
  </si>
  <si>
    <t>Técnico de campo de planta externa de cobre y fibra óptica e IP 3</t>
  </si>
  <si>
    <t>Técnico de campo de planta externa de cobre y fibra óptica 4</t>
  </si>
  <si>
    <t>Técnico de campo de planta externa de cobre y fibra óptica e IP 4</t>
  </si>
  <si>
    <t>Técnico de campo de planta externa de cobre y fibra óptica 5</t>
  </si>
  <si>
    <t>Técnico de campo de planta externa de cobre y fibra óptica e IP 5</t>
  </si>
  <si>
    <t>Técnico de campo de planta externa de cobre y fibra óptica 6</t>
  </si>
  <si>
    <t>Técnico de campo de planta externa de cobre y fibra óptica e IP 6</t>
  </si>
  <si>
    <t>Técnico de campo de planta externa de cobre y fibra óptica 7</t>
  </si>
  <si>
    <t>Técnico de campo de planta externa de cobre y fibra óptica e IP 7</t>
  </si>
  <si>
    <t>Técnico de campo de planta externa de cobre y fibra óptica 8</t>
  </si>
  <si>
    <t>Técnico de campo de planta externa de cobre y fibra óptica e IP 8</t>
  </si>
  <si>
    <t>Técnico de campo de planta externa de cobre y fibra óptica 9</t>
  </si>
  <si>
    <t>Técnico de campo de planta externa de cobre y fibra óptica e IP 9</t>
  </si>
  <si>
    <t>Técnico de campo de planta externa de cobre y fibra óptica 10</t>
  </si>
  <si>
    <t>Técnico de campo de planta externa de cobre y fibra óptica e IP 10</t>
  </si>
  <si>
    <t>Técnico de campo de planta externa de cobre y fibra óptica 11</t>
  </si>
  <si>
    <t>Técnico de campo de planta externa de cobre y fibra óptica e IP 11</t>
  </si>
  <si>
    <t>Técnico de campo de planta externa de cobre y fibra óptica 12</t>
  </si>
  <si>
    <t>Técnico de campo de planta externa de cobre y fibra óptica e IP 12</t>
  </si>
  <si>
    <t>Soldador de 30 W más Pomada y Estaño</t>
  </si>
  <si>
    <t>Cortador de tubo holgado</t>
  </si>
  <si>
    <t xml:space="preserve">Medidor de potencia óptica EXFO EXFO FPM 300 o similar
</t>
  </si>
  <si>
    <t>Alicates Crimping RJs 6, 11 y 45</t>
  </si>
  <si>
    <t>Fuente de luz EXFO FLS-140 ó similar</t>
  </si>
  <si>
    <r>
      <t>Vehiculos para transporte de personal de provisiones y fallas no mayor a</t>
    </r>
    <r>
      <rPr>
        <sz val="8"/>
        <color rgb="FFFF0000"/>
        <rFont val="Arial"/>
        <family val="2"/>
      </rPr>
      <t xml:space="preserve"> 5 años</t>
    </r>
    <r>
      <rPr>
        <sz val="8"/>
        <color indexed="8"/>
        <rFont val="Arial"/>
        <family val="2"/>
      </rPr>
      <t xml:space="preserve"> de la adjudicacion</t>
    </r>
  </si>
  <si>
    <r>
      <t xml:space="preserve">Vehiculo para el transporte de 8 personas grupo de O&amp;M no mayor a </t>
    </r>
    <r>
      <rPr>
        <sz val="8"/>
        <color rgb="FFFF0000"/>
        <rFont val="Arial"/>
        <family val="2"/>
      </rPr>
      <t>5 años</t>
    </r>
    <r>
      <rPr>
        <sz val="8"/>
        <color indexed="8"/>
        <rFont val="Arial"/>
        <family val="2"/>
      </rPr>
      <t xml:space="preserve"> de la adjudicacion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</si>
</sst>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sz val="8"/>
      <color indexed="8"/>
      <name val="Arial"/>
      <family val="2"/>
    </font>
    <font>
      <b/>
      <sz val="8"/>
      <color indexed="13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i/>
      <sz val="8"/>
      <color indexed="8"/>
      <name val="Arial"/>
      <family val="2"/>
    </font>
    <font>
      <sz val="8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9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5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3" fillId="0" borderId="0" xfId="0" applyFont="1"/>
    <xf numFmtId="0" fontId="17" fillId="0" borderId="2" xfId="0" applyFont="1" applyBorder="1" applyAlignment="1">
      <alignment horizontal="center" vertical="justify"/>
    </xf>
    <xf numFmtId="3" fontId="17" fillId="0" borderId="2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4" fontId="17" fillId="2" borderId="2" xfId="0" applyNumberFormat="1" applyFont="1" applyFill="1" applyBorder="1" applyAlignment="1">
      <alignment vertical="justify"/>
    </xf>
    <xf numFmtId="0" fontId="17" fillId="0" borderId="18" xfId="0" applyFont="1" applyBorder="1" applyAlignment="1">
      <alignment horizontal="center" vertical="justify"/>
    </xf>
    <xf numFmtId="4" fontId="17" fillId="2" borderId="18" xfId="0" applyNumberFormat="1" applyFont="1" applyFill="1" applyBorder="1" applyAlignment="1">
      <alignment vertical="justify"/>
    </xf>
    <xf numFmtId="3" fontId="17" fillId="0" borderId="18" xfId="0" applyNumberFormat="1" applyFont="1" applyBorder="1" applyAlignment="1">
      <alignment horizontal="center" vertical="justify"/>
    </xf>
    <xf numFmtId="0" fontId="17" fillId="0" borderId="19" xfId="0" applyFont="1" applyBorder="1" applyAlignment="1">
      <alignment horizontal="center" vertical="justify"/>
    </xf>
    <xf numFmtId="4" fontId="17" fillId="0" borderId="19" xfId="0" applyNumberFormat="1" applyFont="1" applyFill="1" applyBorder="1" applyAlignment="1">
      <alignment vertical="justify"/>
    </xf>
    <xf numFmtId="3" fontId="17" fillId="0" borderId="19" xfId="0" applyNumberFormat="1" applyFont="1" applyBorder="1" applyAlignment="1">
      <alignment horizontal="center" vertical="justify"/>
    </xf>
    <xf numFmtId="4" fontId="0" fillId="3" borderId="8" xfId="0" applyNumberFormat="1" applyFill="1" applyBorder="1" applyAlignment="1">
      <alignment vertical="top"/>
    </xf>
    <xf numFmtId="4" fontId="5" fillId="3" borderId="8" xfId="0" applyNumberFormat="1" applyFont="1" applyFill="1" applyBorder="1" applyAlignment="1">
      <alignment vertical="top"/>
    </xf>
    <xf numFmtId="10" fontId="3" fillId="3" borderId="19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4" fontId="3" fillId="3" borderId="1" xfId="0" applyNumberFormat="1" applyFont="1" applyFill="1" applyBorder="1" applyAlignment="1">
      <alignment horizontal="righ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21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164" fontId="10" fillId="0" borderId="18" xfId="2" applyFont="1" applyBorder="1" applyAlignment="1">
      <alignment horizontal="right" vertical="justify"/>
    </xf>
    <xf numFmtId="9" fontId="10" fillId="0" borderId="26" xfId="0" applyNumberFormat="1" applyFont="1" applyBorder="1" applyAlignment="1">
      <alignment horizontal="center" vertical="justify"/>
    </xf>
    <xf numFmtId="9" fontId="10" fillId="0" borderId="27" xfId="0" applyNumberFormat="1" applyFont="1" applyBorder="1" applyAlignment="1">
      <alignment horizontal="center" vertical="justify"/>
    </xf>
    <xf numFmtId="9" fontId="17" fillId="0" borderId="25" xfId="0" applyNumberFormat="1" applyFont="1" applyBorder="1" applyAlignment="1">
      <alignment horizontal="center" vertical="justify"/>
    </xf>
    <xf numFmtId="9" fontId="17" fillId="0" borderId="28" xfId="0" applyNumberFormat="1" applyFont="1" applyBorder="1" applyAlignment="1">
      <alignment horizontal="center" vertical="justify"/>
    </xf>
    <xf numFmtId="164" fontId="10" fillId="0" borderId="2" xfId="2" applyFont="1" applyBorder="1" applyAlignment="1">
      <alignment horizontal="right" vertical="justify"/>
    </xf>
    <xf numFmtId="0" fontId="4" fillId="0" borderId="2" xfId="0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0" fontId="5" fillId="0" borderId="29" xfId="0" applyFont="1" applyBorder="1" applyAlignment="1">
      <alignment vertical="top"/>
    </xf>
    <xf numFmtId="0" fontId="5" fillId="0" borderId="19" xfId="0" applyFont="1" applyFill="1" applyBorder="1" applyAlignment="1">
      <alignment vertical="top"/>
    </xf>
    <xf numFmtId="4" fontId="5" fillId="0" borderId="30" xfId="0" applyNumberFormat="1" applyFont="1" applyFill="1" applyBorder="1" applyAlignment="1">
      <alignment vertical="top"/>
    </xf>
    <xf numFmtId="0" fontId="12" fillId="0" borderId="33" xfId="0" applyFont="1" applyBorder="1" applyAlignment="1">
      <alignment horizontal="center" vertical="justify"/>
    </xf>
    <xf numFmtId="0" fontId="12" fillId="0" borderId="34" xfId="0" applyFont="1" applyBorder="1" applyAlignment="1">
      <alignment horizontal="center" vertical="justify"/>
    </xf>
    <xf numFmtId="0" fontId="12" fillId="0" borderId="35" xfId="0" applyFont="1" applyBorder="1" applyAlignment="1">
      <alignment horizontal="center" vertical="justify"/>
    </xf>
    <xf numFmtId="0" fontId="12" fillId="0" borderId="36" xfId="0" applyFont="1" applyBorder="1" applyAlignment="1">
      <alignment horizontal="center" vertical="justify"/>
    </xf>
    <xf numFmtId="3" fontId="17" fillId="0" borderId="37" xfId="0" applyNumberFormat="1" applyFont="1" applyBorder="1" applyAlignment="1">
      <alignment horizontal="center" vertical="justify"/>
    </xf>
    <xf numFmtId="3" fontId="17" fillId="0" borderId="38" xfId="0" applyNumberFormat="1" applyFont="1" applyBorder="1" applyAlignment="1">
      <alignment horizontal="center" vertical="justify"/>
    </xf>
    <xf numFmtId="3" fontId="17" fillId="0" borderId="39" xfId="0" applyNumberFormat="1" applyFont="1" applyBorder="1" applyAlignment="1">
      <alignment horizontal="center" vertical="justify"/>
    </xf>
    <xf numFmtId="0" fontId="17" fillId="0" borderId="42" xfId="0" applyFont="1" applyBorder="1" applyAlignment="1">
      <alignment vertical="justify"/>
    </xf>
    <xf numFmtId="0" fontId="17" fillId="0" borderId="3" xfId="0" applyFont="1" applyBorder="1" applyAlignment="1">
      <alignment vertical="justify"/>
    </xf>
    <xf numFmtId="0" fontId="17" fillId="0" borderId="29" xfId="0" applyFont="1" applyBorder="1" applyAlignment="1">
      <alignment vertical="justify"/>
    </xf>
    <xf numFmtId="0" fontId="22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10" fontId="8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64" fontId="13" fillId="0" borderId="2" xfId="0" applyNumberFormat="1" applyFont="1" applyBorder="1"/>
    <xf numFmtId="0" fontId="23" fillId="4" borderId="2" xfId="0" applyFont="1" applyFill="1" applyBorder="1" applyAlignment="1">
      <alignment vertical="top" wrapText="1"/>
    </xf>
    <xf numFmtId="0" fontId="23" fillId="4" borderId="2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left" vertical="justify" wrapText="1"/>
    </xf>
    <xf numFmtId="164" fontId="2" fillId="5" borderId="1" xfId="2" applyFont="1" applyFill="1" applyBorder="1" applyAlignment="1">
      <alignment horizontal="right" vertical="top" wrapText="1"/>
    </xf>
    <xf numFmtId="164" fontId="2" fillId="5" borderId="5" xfId="2" applyFont="1" applyFill="1" applyBorder="1" applyAlignment="1">
      <alignment horizontal="right" vertical="top" wrapText="1"/>
    </xf>
    <xf numFmtId="10" fontId="1" fillId="0" borderId="2" xfId="3" applyNumberForma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6" borderId="2" xfId="3" applyNumberFormat="1" applyFont="1" applyFill="1" applyBorder="1"/>
    <xf numFmtId="0" fontId="4" fillId="0" borderId="0" xfId="0" applyFont="1" applyAlignment="1">
      <alignment horizontal="right"/>
    </xf>
    <xf numFmtId="3" fontId="20" fillId="0" borderId="2" xfId="0" applyNumberFormat="1" applyFont="1" applyBorder="1" applyAlignment="1">
      <alignment horizontal="center" vertical="justify"/>
    </xf>
    <xf numFmtId="3" fontId="20" fillId="0" borderId="19" xfId="0" applyNumberFormat="1" applyFont="1" applyBorder="1" applyAlignment="1">
      <alignment horizontal="center" vertical="justify"/>
    </xf>
    <xf numFmtId="3" fontId="20" fillId="0" borderId="18" xfId="0" applyNumberFormat="1" applyFont="1" applyBorder="1" applyAlignment="1">
      <alignment horizontal="center" vertical="justify"/>
    </xf>
    <xf numFmtId="4" fontId="5" fillId="3" borderId="8" xfId="0" applyNumberFormat="1" applyFont="1" applyFill="1" applyBorder="1" applyAlignment="1">
      <alignment vertical="center"/>
    </xf>
    <xf numFmtId="0" fontId="10" fillId="0" borderId="3" xfId="0" applyFont="1" applyBorder="1" applyAlignment="1">
      <alignment horizontal="center" vertical="justify"/>
    </xf>
    <xf numFmtId="0" fontId="10" fillId="0" borderId="29" xfId="0" applyFont="1" applyBorder="1" applyAlignment="1">
      <alignment horizontal="center" vertical="justify"/>
    </xf>
    <xf numFmtId="0" fontId="17" fillId="0" borderId="42" xfId="0" applyFont="1" applyBorder="1" applyAlignment="1">
      <alignment horizontal="center" vertical="justify"/>
    </xf>
    <xf numFmtId="164" fontId="0" fillId="0" borderId="43" xfId="2" applyFont="1" applyBorder="1"/>
    <xf numFmtId="0" fontId="17" fillId="0" borderId="3" xfId="0" applyFont="1" applyBorder="1" applyAlignment="1">
      <alignment horizontal="center" vertical="justify"/>
    </xf>
    <xf numFmtId="164" fontId="0" fillId="0" borderId="8" xfId="2" applyFont="1" applyBorder="1"/>
    <xf numFmtId="164" fontId="0" fillId="0" borderId="30" xfId="2" applyFont="1" applyBorder="1"/>
    <xf numFmtId="164" fontId="0" fillId="0" borderId="0" xfId="0" applyNumberFormat="1"/>
    <xf numFmtId="164" fontId="11" fillId="0" borderId="45" xfId="2" applyFont="1" applyFill="1" applyBorder="1" applyAlignment="1">
      <alignment horizontal="center" vertical="justify"/>
    </xf>
    <xf numFmtId="164" fontId="11" fillId="0" borderId="21" xfId="2" applyFont="1" applyFill="1" applyBorder="1" applyAlignment="1">
      <alignment horizontal="center" vertical="justify"/>
    </xf>
    <xf numFmtId="3" fontId="20" fillId="0" borderId="43" xfId="0" applyNumberFormat="1" applyFont="1" applyBorder="1" applyAlignment="1">
      <alignment horizontal="center" vertical="justify"/>
    </xf>
    <xf numFmtId="3" fontId="20" fillId="0" borderId="8" xfId="0" applyNumberFormat="1" applyFont="1" applyBorder="1" applyAlignment="1">
      <alignment horizontal="center" vertical="justify"/>
    </xf>
    <xf numFmtId="3" fontId="20" fillId="0" borderId="30" xfId="0" applyNumberFormat="1" applyFont="1" applyBorder="1" applyAlignment="1">
      <alignment horizontal="center" vertical="justify"/>
    </xf>
    <xf numFmtId="0" fontId="20" fillId="0" borderId="0" xfId="0" applyFont="1" applyBorder="1" applyAlignment="1">
      <alignment wrapText="1"/>
    </xf>
    <xf numFmtId="3" fontId="17" fillId="0" borderId="51" xfId="0" applyNumberFormat="1" applyFont="1" applyBorder="1" applyAlignment="1">
      <alignment horizontal="center" vertical="justify"/>
    </xf>
    <xf numFmtId="0" fontId="18" fillId="0" borderId="0" xfId="0" applyFont="1" applyFill="1" applyBorder="1" applyAlignment="1">
      <alignment horizontal="center" vertical="justify"/>
    </xf>
    <xf numFmtId="3" fontId="3" fillId="7" borderId="18" xfId="0" applyNumberFormat="1" applyFont="1" applyFill="1" applyBorder="1" applyAlignment="1">
      <alignment horizontal="center" vertical="center" wrapText="1"/>
    </xf>
    <xf numFmtId="0" fontId="12" fillId="7" borderId="31" xfId="0" applyFont="1" applyFill="1" applyBorder="1"/>
    <xf numFmtId="0" fontId="14" fillId="7" borderId="40" xfId="0" applyFont="1" applyFill="1" applyBorder="1" applyAlignment="1">
      <alignment horizontal="center"/>
    </xf>
    <xf numFmtId="0" fontId="14" fillId="7" borderId="11" xfId="0" applyFont="1" applyFill="1" applyBorder="1" applyAlignment="1">
      <alignment horizontal="center"/>
    </xf>
    <xf numFmtId="0" fontId="18" fillId="7" borderId="12" xfId="0" applyFont="1" applyFill="1" applyBorder="1" applyAlignment="1">
      <alignment horizontal="center" wrapText="1"/>
    </xf>
    <xf numFmtId="0" fontId="14" fillId="7" borderId="23" xfId="0" applyFont="1" applyFill="1" applyBorder="1" applyAlignment="1">
      <alignment horizontal="center"/>
    </xf>
    <xf numFmtId="0" fontId="18" fillId="7" borderId="12" xfId="0" applyFont="1" applyFill="1" applyBorder="1" applyAlignment="1">
      <alignment horizontal="center"/>
    </xf>
    <xf numFmtId="0" fontId="14" fillId="7" borderId="12" xfId="0" applyFont="1" applyFill="1" applyBorder="1" applyAlignment="1">
      <alignment horizontal="center"/>
    </xf>
    <xf numFmtId="0" fontId="14" fillId="7" borderId="10" xfId="0" applyFont="1" applyFill="1" applyBorder="1" applyAlignment="1">
      <alignment horizontal="center"/>
    </xf>
    <xf numFmtId="0" fontId="15" fillId="7" borderId="32" xfId="0" applyFont="1" applyFill="1" applyBorder="1"/>
    <xf numFmtId="0" fontId="14" fillId="7" borderId="41" xfId="0" applyFont="1" applyFill="1" applyBorder="1" applyAlignment="1">
      <alignment horizontal="center"/>
    </xf>
    <xf numFmtId="0" fontId="14" fillId="7" borderId="13" xfId="0" applyFont="1" applyFill="1" applyBorder="1" applyAlignment="1">
      <alignment horizontal="center"/>
    </xf>
    <xf numFmtId="0" fontId="14" fillId="7" borderId="14" xfId="0" applyFont="1" applyFill="1" applyBorder="1" applyAlignment="1">
      <alignment horizontal="center"/>
    </xf>
    <xf numFmtId="0" fontId="14" fillId="7" borderId="24" xfId="0" applyFont="1" applyFill="1" applyBorder="1" applyAlignment="1">
      <alignment horizontal="center"/>
    </xf>
    <xf numFmtId="0" fontId="18" fillId="7" borderId="14" xfId="0" applyFont="1" applyFill="1" applyBorder="1" applyAlignment="1">
      <alignment horizontal="center"/>
    </xf>
    <xf numFmtId="0" fontId="14" fillId="7" borderId="15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/>
    </xf>
    <xf numFmtId="0" fontId="20" fillId="0" borderId="17" xfId="0" applyFont="1" applyBorder="1" applyAlignment="1">
      <alignment wrapText="1"/>
    </xf>
    <xf numFmtId="0" fontId="4" fillId="7" borderId="6" xfId="0" applyFont="1" applyFill="1" applyBorder="1"/>
    <xf numFmtId="0" fontId="4" fillId="7" borderId="7" xfId="0" applyFont="1" applyFill="1" applyBorder="1" applyAlignment="1">
      <alignment vertical="center" wrapText="1"/>
    </xf>
    <xf numFmtId="0" fontId="4" fillId="7" borderId="47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3" fontId="17" fillId="0" borderId="20" xfId="0" applyNumberFormat="1" applyFont="1" applyBorder="1" applyAlignment="1">
      <alignment horizontal="center" vertical="justify"/>
    </xf>
    <xf numFmtId="3" fontId="20" fillId="0" borderId="20" xfId="0" applyNumberFormat="1" applyFont="1" applyBorder="1" applyAlignment="1">
      <alignment horizontal="center" vertical="justify"/>
    </xf>
    <xf numFmtId="3" fontId="20" fillId="0" borderId="53" xfId="0" applyNumberFormat="1" applyFont="1" applyBorder="1" applyAlignment="1">
      <alignment horizontal="center" vertical="justify"/>
    </xf>
    <xf numFmtId="0" fontId="10" fillId="0" borderId="52" xfId="0" applyFont="1" applyBorder="1" applyAlignment="1">
      <alignment horizontal="center" vertical="justify"/>
    </xf>
    <xf numFmtId="0" fontId="4" fillId="0" borderId="16" xfId="0" applyFont="1" applyFill="1" applyBorder="1" applyAlignment="1">
      <alignment horizontal="center"/>
    </xf>
    <xf numFmtId="164" fontId="22" fillId="0" borderId="2" xfId="2" applyFont="1" applyFill="1" applyBorder="1" applyAlignment="1">
      <alignment horizontal="right" vertical="center" wrapText="1"/>
    </xf>
    <xf numFmtId="0" fontId="1" fillId="8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5" fillId="7" borderId="16" xfId="0" applyFont="1" applyFill="1" applyBorder="1" applyAlignment="1">
      <alignment horizontal="center"/>
    </xf>
    <xf numFmtId="0" fontId="14" fillId="7" borderId="16" xfId="0" applyFont="1" applyFill="1" applyBorder="1" applyAlignment="1">
      <alignment horizontal="center" vertical="justify"/>
    </xf>
    <xf numFmtId="0" fontId="14" fillId="7" borderId="0" xfId="0" applyFont="1" applyFill="1" applyBorder="1" applyAlignment="1">
      <alignment horizontal="center"/>
    </xf>
    <xf numFmtId="0" fontId="16" fillId="7" borderId="0" xfId="0" applyFont="1" applyFill="1" applyBorder="1"/>
    <xf numFmtId="0" fontId="21" fillId="7" borderId="0" xfId="0" applyFont="1" applyFill="1" applyBorder="1"/>
    <xf numFmtId="0" fontId="0" fillId="7" borderId="0" xfId="0" applyFill="1" applyBorder="1"/>
    <xf numFmtId="0" fontId="0" fillId="7" borderId="17" xfId="0" applyFill="1" applyBorder="1"/>
    <xf numFmtId="0" fontId="12" fillId="7" borderId="33" xfId="0" applyFont="1" applyFill="1" applyBorder="1" applyAlignment="1">
      <alignment horizontal="center" vertical="justify"/>
    </xf>
    <xf numFmtId="0" fontId="17" fillId="7" borderId="42" xfId="0" applyFont="1" applyFill="1" applyBorder="1" applyAlignment="1">
      <alignment vertical="justify"/>
    </xf>
    <xf numFmtId="0" fontId="17" fillId="7" borderId="18" xfId="0" applyFont="1" applyFill="1" applyBorder="1" applyAlignment="1">
      <alignment horizontal="center" vertical="justify"/>
    </xf>
    <xf numFmtId="4" fontId="17" fillId="9" borderId="18" xfId="0" applyNumberFormat="1" applyFont="1" applyFill="1" applyBorder="1" applyAlignment="1">
      <alignment vertical="justify"/>
    </xf>
    <xf numFmtId="3" fontId="17" fillId="7" borderId="18" xfId="0" applyNumberFormat="1" applyFont="1" applyFill="1" applyBorder="1" applyAlignment="1">
      <alignment horizontal="center" vertical="justify"/>
    </xf>
    <xf numFmtId="3" fontId="20" fillId="7" borderId="18" xfId="0" applyNumberFormat="1" applyFont="1" applyFill="1" applyBorder="1" applyAlignment="1">
      <alignment horizontal="center" vertical="justify"/>
    </xf>
    <xf numFmtId="3" fontId="20" fillId="7" borderId="43" xfId="0" applyNumberFormat="1" applyFont="1" applyFill="1" applyBorder="1" applyAlignment="1">
      <alignment horizontal="center" vertical="justify"/>
    </xf>
    <xf numFmtId="3" fontId="17" fillId="7" borderId="50" xfId="0" applyNumberFormat="1" applyFont="1" applyFill="1" applyBorder="1" applyAlignment="1">
      <alignment horizontal="center" vertical="justify"/>
    </xf>
    <xf numFmtId="0" fontId="10" fillId="7" borderId="55" xfId="0" applyFont="1" applyFill="1" applyBorder="1" applyAlignment="1">
      <alignment horizontal="center" vertical="justify"/>
    </xf>
    <xf numFmtId="9" fontId="10" fillId="7" borderId="25" xfId="0" applyNumberFormat="1" applyFont="1" applyFill="1" applyBorder="1" applyAlignment="1">
      <alignment horizontal="center" vertical="justify"/>
    </xf>
    <xf numFmtId="164" fontId="10" fillId="7" borderId="18" xfId="2" applyFont="1" applyFill="1" applyBorder="1" applyAlignment="1">
      <alignment horizontal="right" vertical="justify"/>
    </xf>
    <xf numFmtId="164" fontId="10" fillId="7" borderId="43" xfId="2" applyFont="1" applyFill="1" applyBorder="1" applyAlignment="1">
      <alignment horizontal="right" vertical="justify"/>
    </xf>
    <xf numFmtId="0" fontId="12" fillId="7" borderId="34" xfId="0" applyFont="1" applyFill="1" applyBorder="1" applyAlignment="1">
      <alignment horizontal="center" vertical="justify"/>
    </xf>
    <xf numFmtId="0" fontId="17" fillId="7" borderId="4" xfId="0" applyFont="1" applyFill="1" applyBorder="1" applyAlignment="1">
      <alignment vertical="justify"/>
    </xf>
    <xf numFmtId="0" fontId="17" fillId="7" borderId="1" xfId="0" applyFont="1" applyFill="1" applyBorder="1" applyAlignment="1">
      <alignment horizontal="center" vertical="justify"/>
    </xf>
    <xf numFmtId="4" fontId="17" fillId="9" borderId="1" xfId="0" applyNumberFormat="1" applyFont="1" applyFill="1" applyBorder="1" applyAlignment="1">
      <alignment vertical="justify"/>
    </xf>
    <xf numFmtId="3" fontId="17" fillId="7" borderId="1" xfId="0" applyNumberFormat="1" applyFont="1" applyFill="1" applyBorder="1" applyAlignment="1">
      <alignment horizontal="center" vertical="justify"/>
    </xf>
    <xf numFmtId="3" fontId="20" fillId="7" borderId="1" xfId="0" applyNumberFormat="1" applyFont="1" applyFill="1" applyBorder="1" applyAlignment="1">
      <alignment horizontal="center" vertical="justify"/>
    </xf>
    <xf numFmtId="3" fontId="20" fillId="7" borderId="5" xfId="0" applyNumberFormat="1" applyFont="1" applyFill="1" applyBorder="1" applyAlignment="1">
      <alignment horizontal="center" vertical="justify"/>
    </xf>
    <xf numFmtId="3" fontId="17" fillId="7" borderId="58" xfId="0" applyNumberFormat="1" applyFont="1" applyFill="1" applyBorder="1" applyAlignment="1">
      <alignment horizontal="center" vertical="justify"/>
    </xf>
    <xf numFmtId="0" fontId="10" fillId="7" borderId="56" xfId="0" applyFont="1" applyFill="1" applyBorder="1" applyAlignment="1">
      <alignment horizontal="center" vertical="justify"/>
    </xf>
    <xf numFmtId="9" fontId="10" fillId="7" borderId="26" xfId="0" applyNumberFormat="1" applyFont="1" applyFill="1" applyBorder="1" applyAlignment="1">
      <alignment horizontal="center" vertical="justify"/>
    </xf>
    <xf numFmtId="164" fontId="10" fillId="7" borderId="2" xfId="2" applyFont="1" applyFill="1" applyBorder="1" applyAlignment="1">
      <alignment horizontal="right" vertical="justify"/>
    </xf>
    <xf numFmtId="164" fontId="0" fillId="7" borderId="8" xfId="2" applyFont="1" applyFill="1" applyBorder="1"/>
    <xf numFmtId="0" fontId="17" fillId="7" borderId="3" xfId="0" applyFont="1" applyFill="1" applyBorder="1" applyAlignment="1">
      <alignment vertical="justify"/>
    </xf>
    <xf numFmtId="0" fontId="17" fillId="7" borderId="2" xfId="0" applyFont="1" applyFill="1" applyBorder="1" applyAlignment="1">
      <alignment horizontal="center" vertical="justify"/>
    </xf>
    <xf numFmtId="4" fontId="17" fillId="9" borderId="2" xfId="0" applyNumberFormat="1" applyFont="1" applyFill="1" applyBorder="1" applyAlignment="1">
      <alignment vertical="justify"/>
    </xf>
    <xf numFmtId="3" fontId="17" fillId="7" borderId="2" xfId="0" applyNumberFormat="1" applyFont="1" applyFill="1" applyBorder="1" applyAlignment="1">
      <alignment horizontal="center" vertical="justify"/>
    </xf>
    <xf numFmtId="3" fontId="20" fillId="7" borderId="2" xfId="0" applyNumberFormat="1" applyFont="1" applyFill="1" applyBorder="1" applyAlignment="1">
      <alignment horizontal="center" vertical="justify"/>
    </xf>
    <xf numFmtId="3" fontId="20" fillId="7" borderId="8" xfId="0" applyNumberFormat="1" applyFont="1" applyFill="1" applyBorder="1" applyAlignment="1">
      <alignment horizontal="center" vertical="justify"/>
    </xf>
    <xf numFmtId="3" fontId="17" fillId="7" borderId="51" xfId="0" applyNumberFormat="1" applyFont="1" applyFill="1" applyBorder="1" applyAlignment="1">
      <alignment horizontal="center" vertical="justify"/>
    </xf>
    <xf numFmtId="0" fontId="10" fillId="7" borderId="22" xfId="0" applyFont="1" applyFill="1" applyBorder="1" applyAlignment="1">
      <alignment horizontal="center" vertical="justify"/>
    </xf>
    <xf numFmtId="4" fontId="17" fillId="9" borderId="9" xfId="0" applyNumberFormat="1" applyFont="1" applyFill="1" applyBorder="1" applyAlignment="1">
      <alignment vertical="justify"/>
    </xf>
    <xf numFmtId="0" fontId="0" fillId="7" borderId="0" xfId="0" applyFill="1"/>
    <xf numFmtId="0" fontId="26" fillId="7" borderId="3" xfId="0" applyFont="1" applyFill="1" applyBorder="1" applyAlignment="1">
      <alignment vertical="justify"/>
    </xf>
    <xf numFmtId="3" fontId="17" fillId="7" borderId="20" xfId="0" applyNumberFormat="1" applyFont="1" applyFill="1" applyBorder="1" applyAlignment="1">
      <alignment horizontal="center" vertical="justify"/>
    </xf>
    <xf numFmtId="3" fontId="20" fillId="7" borderId="20" xfId="0" applyNumberFormat="1" applyFont="1" applyFill="1" applyBorder="1" applyAlignment="1">
      <alignment horizontal="center" vertical="justify"/>
    </xf>
    <xf numFmtId="3" fontId="20" fillId="7" borderId="53" xfId="0" applyNumberFormat="1" applyFont="1" applyFill="1" applyBorder="1" applyAlignment="1">
      <alignment horizontal="center" vertical="justify"/>
    </xf>
    <xf numFmtId="9" fontId="10" fillId="7" borderId="2" xfId="0" applyNumberFormat="1" applyFont="1" applyFill="1" applyBorder="1" applyAlignment="1">
      <alignment horizontal="center" vertical="justify"/>
    </xf>
    <xf numFmtId="164" fontId="0" fillId="7" borderId="53" xfId="2" applyFont="1" applyFill="1" applyBorder="1"/>
    <xf numFmtId="0" fontId="12" fillId="7" borderId="35" xfId="0" applyFont="1" applyFill="1" applyBorder="1" applyAlignment="1">
      <alignment horizontal="center" vertical="justify"/>
    </xf>
    <xf numFmtId="0" fontId="17" fillId="7" borderId="29" xfId="0" applyFont="1" applyFill="1" applyBorder="1" applyAlignment="1">
      <alignment vertical="justify"/>
    </xf>
    <xf numFmtId="0" fontId="17" fillId="7" borderId="19" xfId="0" applyFont="1" applyFill="1" applyBorder="1" applyAlignment="1">
      <alignment horizontal="center" vertical="justify"/>
    </xf>
    <xf numFmtId="4" fontId="17" fillId="7" borderId="19" xfId="0" applyNumberFormat="1" applyFont="1" applyFill="1" applyBorder="1" applyAlignment="1">
      <alignment vertical="justify"/>
    </xf>
    <xf numFmtId="3" fontId="17" fillId="7" borderId="19" xfId="0" applyNumberFormat="1" applyFont="1" applyFill="1" applyBorder="1" applyAlignment="1">
      <alignment horizontal="center" vertical="justify"/>
    </xf>
    <xf numFmtId="3" fontId="20" fillId="7" borderId="19" xfId="0" applyNumberFormat="1" applyFont="1" applyFill="1" applyBorder="1" applyAlignment="1">
      <alignment horizontal="center" vertical="justify"/>
    </xf>
    <xf numFmtId="3" fontId="20" fillId="7" borderId="30" xfId="0" applyNumberFormat="1" applyFont="1" applyFill="1" applyBorder="1" applyAlignment="1">
      <alignment horizontal="center" vertical="justify"/>
    </xf>
    <xf numFmtId="3" fontId="17" fillId="7" borderId="54" xfId="0" applyNumberFormat="1" applyFont="1" applyFill="1" applyBorder="1" applyAlignment="1">
      <alignment horizontal="center" vertical="justify"/>
    </xf>
    <xf numFmtId="0" fontId="10" fillId="7" borderId="57" xfId="0" applyFont="1" applyFill="1" applyBorder="1" applyAlignment="1">
      <alignment horizontal="center" vertical="justify"/>
    </xf>
    <xf numFmtId="9" fontId="10" fillId="7" borderId="27" xfId="0" applyNumberFormat="1" applyFont="1" applyFill="1" applyBorder="1" applyAlignment="1">
      <alignment horizontal="center" vertical="justify"/>
    </xf>
    <xf numFmtId="164" fontId="0" fillId="7" borderId="30" xfId="2" applyFont="1" applyFill="1" applyBorder="1"/>
    <xf numFmtId="0" fontId="12" fillId="7" borderId="36" xfId="0" applyFont="1" applyFill="1" applyBorder="1" applyAlignment="1">
      <alignment horizontal="center" vertical="justify"/>
    </xf>
    <xf numFmtId="0" fontId="10" fillId="7" borderId="3" xfId="0" applyFont="1" applyFill="1" applyBorder="1" applyAlignment="1">
      <alignment horizontal="center" vertical="justify"/>
    </xf>
    <xf numFmtId="0" fontId="17" fillId="7" borderId="3" xfId="0" applyFont="1" applyFill="1" applyBorder="1" applyAlignment="1">
      <alignment vertical="justify" wrapText="1"/>
    </xf>
    <xf numFmtId="0" fontId="10" fillId="7" borderId="52" xfId="0" applyFont="1" applyFill="1" applyBorder="1" applyAlignment="1">
      <alignment horizontal="center" vertical="justify"/>
    </xf>
    <xf numFmtId="0" fontId="3" fillId="7" borderId="43" xfId="0" applyFont="1" applyFill="1" applyBorder="1" applyAlignment="1">
      <alignment horizontal="center" vertical="center" wrapText="1"/>
    </xf>
    <xf numFmtId="0" fontId="3" fillId="7" borderId="30" xfId="0" applyFont="1" applyFill="1" applyBorder="1" applyAlignment="1">
      <alignment horizontal="center" vertical="center" wrapText="1"/>
    </xf>
    <xf numFmtId="0" fontId="3" fillId="7" borderId="44" xfId="0" applyFont="1" applyFill="1" applyBorder="1" applyAlignment="1">
      <alignment horizontal="center" vertical="center" wrapText="1"/>
    </xf>
    <xf numFmtId="0" fontId="3" fillId="7" borderId="46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right" vertical="justify" wrapText="1"/>
    </xf>
    <xf numFmtId="0" fontId="3" fillId="0" borderId="49" xfId="0" applyFont="1" applyFill="1" applyBorder="1" applyAlignment="1">
      <alignment horizontal="right" vertical="justify" wrapText="1"/>
    </xf>
    <xf numFmtId="0" fontId="3" fillId="7" borderId="42" xfId="0" applyFont="1" applyFill="1" applyBorder="1" applyAlignment="1">
      <alignment horizontal="center" vertical="center" wrapText="1"/>
    </xf>
    <xf numFmtId="0" fontId="3" fillId="7" borderId="29" xfId="0" applyFont="1" applyFill="1" applyBorder="1" applyAlignment="1">
      <alignment horizontal="center" vertical="center" wrapText="1"/>
    </xf>
    <xf numFmtId="3" fontId="3" fillId="7" borderId="18" xfId="0" applyNumberFormat="1" applyFont="1" applyFill="1" applyBorder="1" applyAlignment="1">
      <alignment horizontal="center" vertical="center" wrapText="1"/>
    </xf>
    <xf numFmtId="3" fontId="3" fillId="7" borderId="19" xfId="0" applyNumberFormat="1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3" fillId="7" borderId="19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right" vertical="justify"/>
    </xf>
    <xf numFmtId="0" fontId="11" fillId="0" borderId="49" xfId="0" applyFont="1" applyFill="1" applyBorder="1" applyAlignment="1">
      <alignment horizontal="right" vertical="justify"/>
    </xf>
    <xf numFmtId="0" fontId="11" fillId="0" borderId="45" xfId="0" applyFont="1" applyFill="1" applyBorder="1" applyAlignment="1">
      <alignment horizontal="right" vertical="justify"/>
    </xf>
    <xf numFmtId="0" fontId="19" fillId="0" borderId="0" xfId="0" applyFont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left"/>
    </xf>
    <xf numFmtId="0" fontId="24" fillId="4" borderId="22" xfId="0" applyFont="1" applyFill="1" applyBorder="1" applyAlignment="1">
      <alignment horizontal="left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mruColors>
      <color rgb="FF90FE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90"/>
  <sheetViews>
    <sheetView tabSelected="1" zoomScaleNormal="100" workbookViewId="0">
      <selection activeCell="F89" sqref="F89"/>
    </sheetView>
  </sheetViews>
  <sheetFormatPr baseColWidth="10" defaultRowHeight="12.75" x14ac:dyDescent="0.2"/>
  <cols>
    <col min="1" max="1" width="13.42578125" customWidth="1"/>
    <col min="2" max="2" width="48.28515625" customWidth="1"/>
    <col min="3" max="3" width="11.7109375" bestFit="1" customWidth="1"/>
    <col min="4" max="4" width="11.7109375" customWidth="1"/>
    <col min="5" max="6" width="21.42578125" customWidth="1"/>
    <col min="8" max="8" width="9.5703125" customWidth="1"/>
  </cols>
  <sheetData>
    <row r="4" spans="1:6" x14ac:dyDescent="0.2">
      <c r="F4" s="85" t="s">
        <v>107</v>
      </c>
    </row>
    <row r="5" spans="1:6" ht="18" x14ac:dyDescent="0.25">
      <c r="A5" s="4" t="s">
        <v>30</v>
      </c>
    </row>
    <row r="6" spans="1:6" ht="13.5" thickBot="1" x14ac:dyDescent="0.25">
      <c r="A6" s="1"/>
      <c r="B6" s="1"/>
      <c r="C6" s="1"/>
      <c r="D6" s="2"/>
      <c r="E6" s="2"/>
      <c r="F6" s="2"/>
    </row>
    <row r="7" spans="1:6" ht="22.5" x14ac:dyDescent="0.2">
      <c r="A7" s="208" t="s">
        <v>57</v>
      </c>
      <c r="B7" s="212" t="s">
        <v>2</v>
      </c>
      <c r="C7" s="204" t="s">
        <v>66</v>
      </c>
      <c r="D7" s="210" t="s">
        <v>112</v>
      </c>
      <c r="E7" s="106" t="s">
        <v>68</v>
      </c>
      <c r="F7" s="202" t="s">
        <v>20</v>
      </c>
    </row>
    <row r="8" spans="1:6" ht="13.5" thickBot="1" x14ac:dyDescent="0.25">
      <c r="A8" s="209"/>
      <c r="B8" s="213"/>
      <c r="C8" s="205"/>
      <c r="D8" s="211"/>
      <c r="E8" s="31">
        <f>C90</f>
        <v>7.0000000000000007E-2</v>
      </c>
      <c r="F8" s="203"/>
    </row>
    <row r="9" spans="1:6" ht="15.75" x14ac:dyDescent="0.2">
      <c r="A9" s="63"/>
      <c r="B9" s="64"/>
      <c r="C9" s="64"/>
      <c r="D9" s="65"/>
      <c r="E9" s="66"/>
      <c r="F9" s="67"/>
    </row>
    <row r="10" spans="1:6" x14ac:dyDescent="0.2">
      <c r="A10" s="32" t="s">
        <v>85</v>
      </c>
      <c r="B10" s="33" t="s">
        <v>80</v>
      </c>
      <c r="C10" s="39"/>
      <c r="D10" s="34">
        <v>1</v>
      </c>
      <c r="E10" s="35">
        <f t="shared" ref="E10:E58" si="0">E$8*$D10</f>
        <v>7.0000000000000007E-2</v>
      </c>
      <c r="F10" s="36">
        <f t="shared" ref="F10:F25" si="1">SUM(D10:E10)</f>
        <v>1.07</v>
      </c>
    </row>
    <row r="11" spans="1:6" x14ac:dyDescent="0.2">
      <c r="A11" s="32" t="s">
        <v>85</v>
      </c>
      <c r="B11" s="33" t="s">
        <v>26</v>
      </c>
      <c r="C11" s="39"/>
      <c r="D11" s="34">
        <v>1</v>
      </c>
      <c r="E11" s="35">
        <f>E$8*$D11</f>
        <v>7.0000000000000007E-2</v>
      </c>
      <c r="F11" s="36">
        <f t="shared" si="1"/>
        <v>1.07</v>
      </c>
    </row>
    <row r="12" spans="1:6" x14ac:dyDescent="0.2">
      <c r="A12" s="32" t="s">
        <v>85</v>
      </c>
      <c r="B12" s="33" t="s">
        <v>27</v>
      </c>
      <c r="C12" s="39"/>
      <c r="D12" s="34">
        <v>1</v>
      </c>
      <c r="E12" s="35">
        <f t="shared" si="0"/>
        <v>7.0000000000000007E-2</v>
      </c>
      <c r="F12" s="36">
        <f t="shared" si="1"/>
        <v>1.07</v>
      </c>
    </row>
    <row r="13" spans="1:6" x14ac:dyDescent="0.2">
      <c r="A13" s="32" t="s">
        <v>85</v>
      </c>
      <c r="B13" s="33" t="s">
        <v>28</v>
      </c>
      <c r="C13" s="39"/>
      <c r="D13" s="34">
        <v>1</v>
      </c>
      <c r="E13" s="35">
        <f t="shared" si="0"/>
        <v>7.0000000000000007E-2</v>
      </c>
      <c r="F13" s="36">
        <f t="shared" si="1"/>
        <v>1.07</v>
      </c>
    </row>
    <row r="14" spans="1:6" x14ac:dyDescent="0.2">
      <c r="A14" s="32" t="s">
        <v>85</v>
      </c>
      <c r="B14" s="33" t="s">
        <v>29</v>
      </c>
      <c r="C14" s="39"/>
      <c r="D14" s="34">
        <v>1</v>
      </c>
      <c r="E14" s="35">
        <f t="shared" si="0"/>
        <v>7.0000000000000007E-2</v>
      </c>
      <c r="F14" s="36">
        <f t="shared" si="1"/>
        <v>1.07</v>
      </c>
    </row>
    <row r="15" spans="1:6" x14ac:dyDescent="0.2">
      <c r="A15" s="32" t="s">
        <v>85</v>
      </c>
      <c r="B15" s="33" t="s">
        <v>110</v>
      </c>
      <c r="C15" s="39"/>
      <c r="D15" s="34">
        <v>1</v>
      </c>
      <c r="E15" s="35">
        <f t="shared" si="0"/>
        <v>7.0000000000000007E-2</v>
      </c>
      <c r="F15" s="36">
        <f t="shared" si="1"/>
        <v>1.07</v>
      </c>
    </row>
    <row r="16" spans="1:6" x14ac:dyDescent="0.2">
      <c r="A16" s="32" t="s">
        <v>85</v>
      </c>
      <c r="B16" s="33" t="s">
        <v>86</v>
      </c>
      <c r="C16" s="39"/>
      <c r="D16" s="34">
        <v>1</v>
      </c>
      <c r="E16" s="35">
        <f t="shared" si="0"/>
        <v>7.0000000000000007E-2</v>
      </c>
      <c r="F16" s="36">
        <f t="shared" si="1"/>
        <v>1.07</v>
      </c>
    </row>
    <row r="17" spans="1:6" x14ac:dyDescent="0.2">
      <c r="A17" s="32" t="s">
        <v>85</v>
      </c>
      <c r="B17" s="33" t="s">
        <v>87</v>
      </c>
      <c r="C17" s="39"/>
      <c r="D17" s="34">
        <v>1</v>
      </c>
      <c r="E17" s="35">
        <f t="shared" si="0"/>
        <v>7.0000000000000007E-2</v>
      </c>
      <c r="F17" s="36">
        <f t="shared" si="1"/>
        <v>1.07</v>
      </c>
    </row>
    <row r="18" spans="1:6" x14ac:dyDescent="0.2">
      <c r="A18" s="32" t="s">
        <v>85</v>
      </c>
      <c r="B18" s="33" t="s">
        <v>134</v>
      </c>
      <c r="C18" s="39">
        <v>1</v>
      </c>
      <c r="D18" s="34">
        <v>1</v>
      </c>
      <c r="E18" s="35">
        <f t="shared" si="0"/>
        <v>7.0000000000000007E-2</v>
      </c>
      <c r="F18" s="36">
        <f t="shared" si="1"/>
        <v>1.07</v>
      </c>
    </row>
    <row r="19" spans="1:6" ht="12" customHeight="1" x14ac:dyDescent="0.2">
      <c r="A19" s="32" t="s">
        <v>85</v>
      </c>
      <c r="B19" s="33" t="s">
        <v>135</v>
      </c>
      <c r="C19" s="39">
        <v>1</v>
      </c>
      <c r="D19" s="34">
        <v>1</v>
      </c>
      <c r="E19" s="35">
        <f t="shared" si="0"/>
        <v>7.0000000000000007E-2</v>
      </c>
      <c r="F19" s="36">
        <f t="shared" si="1"/>
        <v>1.07</v>
      </c>
    </row>
    <row r="20" spans="1:6" x14ac:dyDescent="0.2">
      <c r="A20" s="32" t="s">
        <v>85</v>
      </c>
      <c r="B20" s="33" t="s">
        <v>136</v>
      </c>
      <c r="C20" s="39">
        <v>2</v>
      </c>
      <c r="D20" s="34">
        <v>1</v>
      </c>
      <c r="E20" s="35">
        <f t="shared" si="0"/>
        <v>7.0000000000000007E-2</v>
      </c>
      <c r="F20" s="36">
        <f t="shared" si="1"/>
        <v>1.07</v>
      </c>
    </row>
    <row r="21" spans="1:6" x14ac:dyDescent="0.2">
      <c r="A21" s="32" t="s">
        <v>85</v>
      </c>
      <c r="B21" s="33" t="s">
        <v>137</v>
      </c>
      <c r="C21" s="39">
        <v>2</v>
      </c>
      <c r="D21" s="34">
        <v>1</v>
      </c>
      <c r="E21" s="35">
        <f t="shared" si="0"/>
        <v>7.0000000000000007E-2</v>
      </c>
      <c r="F21" s="36">
        <f t="shared" si="1"/>
        <v>1.07</v>
      </c>
    </row>
    <row r="22" spans="1:6" x14ac:dyDescent="0.2">
      <c r="A22" s="32" t="s">
        <v>85</v>
      </c>
      <c r="B22" s="33" t="s">
        <v>138</v>
      </c>
      <c r="C22" s="39">
        <v>3</v>
      </c>
      <c r="D22" s="34">
        <v>1</v>
      </c>
      <c r="E22" s="35">
        <f t="shared" si="0"/>
        <v>7.0000000000000007E-2</v>
      </c>
      <c r="F22" s="36">
        <f t="shared" si="1"/>
        <v>1.07</v>
      </c>
    </row>
    <row r="23" spans="1:6" x14ac:dyDescent="0.2">
      <c r="A23" s="32" t="s">
        <v>85</v>
      </c>
      <c r="B23" s="33" t="s">
        <v>139</v>
      </c>
      <c r="C23" s="39">
        <v>3</v>
      </c>
      <c r="D23" s="34">
        <v>1</v>
      </c>
      <c r="E23" s="35">
        <f t="shared" si="0"/>
        <v>7.0000000000000007E-2</v>
      </c>
      <c r="F23" s="36">
        <f t="shared" si="1"/>
        <v>1.07</v>
      </c>
    </row>
    <row r="24" spans="1:6" x14ac:dyDescent="0.2">
      <c r="A24" s="32" t="s">
        <v>85</v>
      </c>
      <c r="B24" s="33" t="s">
        <v>140</v>
      </c>
      <c r="C24" s="39">
        <v>4</v>
      </c>
      <c r="D24" s="34">
        <v>1</v>
      </c>
      <c r="E24" s="35">
        <f t="shared" si="0"/>
        <v>7.0000000000000007E-2</v>
      </c>
      <c r="F24" s="36">
        <f t="shared" si="1"/>
        <v>1.07</v>
      </c>
    </row>
    <row r="25" spans="1:6" x14ac:dyDescent="0.2">
      <c r="A25" s="32" t="s">
        <v>85</v>
      </c>
      <c r="B25" s="33" t="s">
        <v>141</v>
      </c>
      <c r="C25" s="39">
        <v>4</v>
      </c>
      <c r="D25" s="34">
        <v>1</v>
      </c>
      <c r="E25" s="35">
        <f t="shared" si="0"/>
        <v>7.0000000000000007E-2</v>
      </c>
      <c r="F25" s="36">
        <f t="shared" si="1"/>
        <v>1.07</v>
      </c>
    </row>
    <row r="26" spans="1:6" x14ac:dyDescent="0.2">
      <c r="A26" s="32" t="s">
        <v>85</v>
      </c>
      <c r="B26" s="33" t="s">
        <v>142</v>
      </c>
      <c r="C26" s="39">
        <f>1+C24</f>
        <v>5</v>
      </c>
      <c r="D26" s="34">
        <v>1</v>
      </c>
      <c r="E26" s="35">
        <f t="shared" si="0"/>
        <v>7.0000000000000007E-2</v>
      </c>
      <c r="F26" s="36">
        <f t="shared" ref="F26:F35" si="2">SUM(D26:E26)</f>
        <v>1.07</v>
      </c>
    </row>
    <row r="27" spans="1:6" x14ac:dyDescent="0.2">
      <c r="A27" s="32" t="s">
        <v>85</v>
      </c>
      <c r="B27" s="33" t="s">
        <v>143</v>
      </c>
      <c r="C27" s="39">
        <f>1+C25</f>
        <v>5</v>
      </c>
      <c r="D27" s="34">
        <v>1</v>
      </c>
      <c r="E27" s="35">
        <f t="shared" si="0"/>
        <v>7.0000000000000007E-2</v>
      </c>
      <c r="F27" s="36">
        <f t="shared" si="2"/>
        <v>1.07</v>
      </c>
    </row>
    <row r="28" spans="1:6" x14ac:dyDescent="0.2">
      <c r="A28" s="32" t="s">
        <v>85</v>
      </c>
      <c r="B28" s="33" t="s">
        <v>144</v>
      </c>
      <c r="C28" s="39">
        <f t="shared" ref="C28:C35" si="3">1+C26</f>
        <v>6</v>
      </c>
      <c r="D28" s="34">
        <v>1</v>
      </c>
      <c r="E28" s="35">
        <f t="shared" si="0"/>
        <v>7.0000000000000007E-2</v>
      </c>
      <c r="F28" s="36">
        <f t="shared" si="2"/>
        <v>1.07</v>
      </c>
    </row>
    <row r="29" spans="1:6" x14ac:dyDescent="0.2">
      <c r="A29" s="32" t="s">
        <v>85</v>
      </c>
      <c r="B29" s="33" t="s">
        <v>145</v>
      </c>
      <c r="C29" s="39">
        <f t="shared" si="3"/>
        <v>6</v>
      </c>
      <c r="D29" s="34">
        <v>1</v>
      </c>
      <c r="E29" s="35">
        <f t="shared" si="0"/>
        <v>7.0000000000000007E-2</v>
      </c>
      <c r="F29" s="36">
        <f t="shared" si="2"/>
        <v>1.07</v>
      </c>
    </row>
    <row r="30" spans="1:6" x14ac:dyDescent="0.2">
      <c r="A30" s="32" t="s">
        <v>85</v>
      </c>
      <c r="B30" s="33" t="s">
        <v>146</v>
      </c>
      <c r="C30" s="39">
        <f t="shared" si="3"/>
        <v>7</v>
      </c>
      <c r="D30" s="34">
        <v>1</v>
      </c>
      <c r="E30" s="35">
        <f t="shared" si="0"/>
        <v>7.0000000000000007E-2</v>
      </c>
      <c r="F30" s="36">
        <f t="shared" si="2"/>
        <v>1.07</v>
      </c>
    </row>
    <row r="31" spans="1:6" x14ac:dyDescent="0.2">
      <c r="A31" s="32" t="s">
        <v>85</v>
      </c>
      <c r="B31" s="33" t="s">
        <v>147</v>
      </c>
      <c r="C31" s="39">
        <f t="shared" si="3"/>
        <v>7</v>
      </c>
      <c r="D31" s="34">
        <v>1</v>
      </c>
      <c r="E31" s="35">
        <f t="shared" si="0"/>
        <v>7.0000000000000007E-2</v>
      </c>
      <c r="F31" s="36">
        <f t="shared" si="2"/>
        <v>1.07</v>
      </c>
    </row>
    <row r="32" spans="1:6" x14ac:dyDescent="0.2">
      <c r="A32" s="32" t="s">
        <v>85</v>
      </c>
      <c r="B32" s="33" t="s">
        <v>148</v>
      </c>
      <c r="C32" s="39">
        <f t="shared" si="3"/>
        <v>8</v>
      </c>
      <c r="D32" s="34">
        <v>1</v>
      </c>
      <c r="E32" s="35">
        <f t="shared" si="0"/>
        <v>7.0000000000000007E-2</v>
      </c>
      <c r="F32" s="36">
        <f t="shared" si="2"/>
        <v>1.07</v>
      </c>
    </row>
    <row r="33" spans="1:6" x14ac:dyDescent="0.2">
      <c r="A33" s="32" t="s">
        <v>85</v>
      </c>
      <c r="B33" s="33" t="s">
        <v>149</v>
      </c>
      <c r="C33" s="39">
        <f t="shared" si="3"/>
        <v>8</v>
      </c>
      <c r="D33" s="34">
        <v>1</v>
      </c>
      <c r="E33" s="35">
        <f t="shared" si="0"/>
        <v>7.0000000000000007E-2</v>
      </c>
      <c r="F33" s="36">
        <f t="shared" si="2"/>
        <v>1.07</v>
      </c>
    </row>
    <row r="34" spans="1:6" x14ac:dyDescent="0.2">
      <c r="A34" s="32" t="s">
        <v>85</v>
      </c>
      <c r="B34" s="33" t="s">
        <v>150</v>
      </c>
      <c r="C34" s="39">
        <f t="shared" si="3"/>
        <v>9</v>
      </c>
      <c r="D34" s="34">
        <v>1</v>
      </c>
      <c r="E34" s="35">
        <f t="shared" si="0"/>
        <v>7.0000000000000007E-2</v>
      </c>
      <c r="F34" s="36">
        <f t="shared" si="2"/>
        <v>1.07</v>
      </c>
    </row>
    <row r="35" spans="1:6" x14ac:dyDescent="0.2">
      <c r="A35" s="32" t="s">
        <v>85</v>
      </c>
      <c r="B35" s="33" t="s">
        <v>151</v>
      </c>
      <c r="C35" s="39">
        <f t="shared" si="3"/>
        <v>9</v>
      </c>
      <c r="D35" s="34">
        <v>1</v>
      </c>
      <c r="E35" s="35">
        <f t="shared" si="0"/>
        <v>7.0000000000000007E-2</v>
      </c>
      <c r="F35" s="36">
        <f t="shared" si="2"/>
        <v>1.07</v>
      </c>
    </row>
    <row r="36" spans="1:6" x14ac:dyDescent="0.2">
      <c r="A36" s="32" t="s">
        <v>85</v>
      </c>
      <c r="B36" s="33" t="s">
        <v>152</v>
      </c>
      <c r="C36" s="39">
        <f>C34+1</f>
        <v>10</v>
      </c>
      <c r="D36" s="34">
        <v>1</v>
      </c>
      <c r="E36" s="35">
        <f t="shared" si="0"/>
        <v>7.0000000000000007E-2</v>
      </c>
      <c r="F36" s="36">
        <f t="shared" ref="F36:F41" si="4">SUM(D36:E36)</f>
        <v>1.07</v>
      </c>
    </row>
    <row r="37" spans="1:6" x14ac:dyDescent="0.2">
      <c r="A37" s="32" t="s">
        <v>85</v>
      </c>
      <c r="B37" s="33" t="s">
        <v>153</v>
      </c>
      <c r="C37" s="39">
        <f>C35+1</f>
        <v>10</v>
      </c>
      <c r="D37" s="34">
        <v>1</v>
      </c>
      <c r="E37" s="35">
        <f t="shared" si="0"/>
        <v>7.0000000000000007E-2</v>
      </c>
      <c r="F37" s="36">
        <f t="shared" si="4"/>
        <v>1.07</v>
      </c>
    </row>
    <row r="38" spans="1:6" x14ac:dyDescent="0.2">
      <c r="A38" s="32" t="s">
        <v>85</v>
      </c>
      <c r="B38" s="33" t="s">
        <v>154</v>
      </c>
      <c r="C38" s="39">
        <f t="shared" ref="C38:C41" si="5">1+C36</f>
        <v>11</v>
      </c>
      <c r="D38" s="34">
        <v>1</v>
      </c>
      <c r="E38" s="35">
        <f t="shared" si="0"/>
        <v>7.0000000000000007E-2</v>
      </c>
      <c r="F38" s="36">
        <f t="shared" si="4"/>
        <v>1.07</v>
      </c>
    </row>
    <row r="39" spans="1:6" x14ac:dyDescent="0.2">
      <c r="A39" s="32" t="s">
        <v>85</v>
      </c>
      <c r="B39" s="33" t="s">
        <v>155</v>
      </c>
      <c r="C39" s="39">
        <f t="shared" si="5"/>
        <v>11</v>
      </c>
      <c r="D39" s="34">
        <v>1</v>
      </c>
      <c r="E39" s="35">
        <f t="shared" si="0"/>
        <v>7.0000000000000007E-2</v>
      </c>
      <c r="F39" s="36">
        <f t="shared" si="4"/>
        <v>1.07</v>
      </c>
    </row>
    <row r="40" spans="1:6" x14ac:dyDescent="0.2">
      <c r="A40" s="32" t="s">
        <v>85</v>
      </c>
      <c r="B40" s="33" t="s">
        <v>156</v>
      </c>
      <c r="C40" s="39">
        <f t="shared" si="5"/>
        <v>12</v>
      </c>
      <c r="D40" s="34">
        <v>1</v>
      </c>
      <c r="E40" s="35">
        <f t="shared" si="0"/>
        <v>7.0000000000000007E-2</v>
      </c>
      <c r="F40" s="36">
        <f t="shared" si="4"/>
        <v>1.07</v>
      </c>
    </row>
    <row r="41" spans="1:6" x14ac:dyDescent="0.2">
      <c r="A41" s="32" t="s">
        <v>85</v>
      </c>
      <c r="B41" s="33" t="s">
        <v>157</v>
      </c>
      <c r="C41" s="39">
        <f t="shared" si="5"/>
        <v>12</v>
      </c>
      <c r="D41" s="34">
        <v>1</v>
      </c>
      <c r="E41" s="35">
        <f t="shared" si="0"/>
        <v>7.0000000000000007E-2</v>
      </c>
      <c r="F41" s="36">
        <f t="shared" si="4"/>
        <v>1.07</v>
      </c>
    </row>
    <row r="42" spans="1:6" x14ac:dyDescent="0.2">
      <c r="A42" s="32"/>
      <c r="B42" s="33"/>
      <c r="C42" s="39"/>
      <c r="D42" s="37"/>
      <c r="E42" s="35"/>
      <c r="F42" s="36"/>
    </row>
    <row r="43" spans="1:6" x14ac:dyDescent="0.2">
      <c r="A43" s="32"/>
      <c r="B43" s="78"/>
      <c r="C43" s="39"/>
      <c r="D43" s="39"/>
      <c r="E43" s="79"/>
      <c r="F43" s="80"/>
    </row>
    <row r="44" spans="1:6" x14ac:dyDescent="0.2">
      <c r="A44" s="32" t="s">
        <v>85</v>
      </c>
      <c r="B44" s="33" t="s">
        <v>134</v>
      </c>
      <c r="C44" s="39" t="s">
        <v>127</v>
      </c>
      <c r="D44" s="34">
        <v>1</v>
      </c>
      <c r="E44" s="35">
        <f t="shared" si="0"/>
        <v>7.0000000000000007E-2</v>
      </c>
      <c r="F44" s="36">
        <f t="shared" ref="F44:F60" si="6">SUM(D44:E44)</f>
        <v>1.07</v>
      </c>
    </row>
    <row r="45" spans="1:6" x14ac:dyDescent="0.2">
      <c r="A45" s="32" t="s">
        <v>85</v>
      </c>
      <c r="B45" s="33" t="s">
        <v>134</v>
      </c>
      <c r="C45" s="39" t="s">
        <v>127</v>
      </c>
      <c r="D45" s="34">
        <v>1</v>
      </c>
      <c r="E45" s="35">
        <f t="shared" si="0"/>
        <v>7.0000000000000007E-2</v>
      </c>
      <c r="F45" s="36">
        <f t="shared" si="6"/>
        <v>1.07</v>
      </c>
    </row>
    <row r="46" spans="1:6" x14ac:dyDescent="0.2">
      <c r="A46" s="32" t="s">
        <v>85</v>
      </c>
      <c r="B46" s="33" t="s">
        <v>135</v>
      </c>
      <c r="C46" s="39" t="s">
        <v>127</v>
      </c>
      <c r="D46" s="34">
        <v>1</v>
      </c>
      <c r="E46" s="35">
        <f t="shared" si="0"/>
        <v>7.0000000000000007E-2</v>
      </c>
      <c r="F46" s="36">
        <f t="shared" si="6"/>
        <v>1.07</v>
      </c>
    </row>
    <row r="47" spans="1:6" x14ac:dyDescent="0.2">
      <c r="A47" s="32" t="s">
        <v>85</v>
      </c>
      <c r="B47" s="33" t="s">
        <v>136</v>
      </c>
      <c r="C47" s="39" t="s">
        <v>127</v>
      </c>
      <c r="D47" s="34">
        <v>1</v>
      </c>
      <c r="E47" s="35">
        <f t="shared" si="0"/>
        <v>7.0000000000000007E-2</v>
      </c>
      <c r="F47" s="36">
        <f t="shared" si="6"/>
        <v>1.07</v>
      </c>
    </row>
    <row r="48" spans="1:6" x14ac:dyDescent="0.2">
      <c r="A48" s="32" t="s">
        <v>85</v>
      </c>
      <c r="B48" s="33" t="s">
        <v>136</v>
      </c>
      <c r="C48" s="39" t="s">
        <v>127</v>
      </c>
      <c r="D48" s="34">
        <v>1</v>
      </c>
      <c r="E48" s="35">
        <f t="shared" si="0"/>
        <v>7.0000000000000007E-2</v>
      </c>
      <c r="F48" s="36">
        <f t="shared" si="6"/>
        <v>1.07</v>
      </c>
    </row>
    <row r="49" spans="1:6" x14ac:dyDescent="0.2">
      <c r="A49" s="32" t="s">
        <v>85</v>
      </c>
      <c r="B49" s="33" t="s">
        <v>137</v>
      </c>
      <c r="C49" s="39" t="s">
        <v>127</v>
      </c>
      <c r="D49" s="34">
        <v>1</v>
      </c>
      <c r="E49" s="35">
        <f t="shared" si="0"/>
        <v>7.0000000000000007E-2</v>
      </c>
      <c r="F49" s="36">
        <f t="shared" si="6"/>
        <v>1.07</v>
      </c>
    </row>
    <row r="50" spans="1:6" x14ac:dyDescent="0.2">
      <c r="A50" s="32" t="s">
        <v>85</v>
      </c>
      <c r="B50" s="33" t="s">
        <v>138</v>
      </c>
      <c r="C50" s="39" t="s">
        <v>127</v>
      </c>
      <c r="D50" s="34">
        <v>1</v>
      </c>
      <c r="E50" s="35">
        <f t="shared" si="0"/>
        <v>7.0000000000000007E-2</v>
      </c>
      <c r="F50" s="36">
        <f t="shared" si="6"/>
        <v>1.07</v>
      </c>
    </row>
    <row r="51" spans="1:6" x14ac:dyDescent="0.2">
      <c r="A51" s="32" t="s">
        <v>85</v>
      </c>
      <c r="B51" s="33" t="s">
        <v>138</v>
      </c>
      <c r="C51" s="39" t="s">
        <v>127</v>
      </c>
      <c r="D51" s="34">
        <v>1</v>
      </c>
      <c r="E51" s="35">
        <f t="shared" si="0"/>
        <v>7.0000000000000007E-2</v>
      </c>
      <c r="F51" s="36">
        <f t="shared" si="6"/>
        <v>1.07</v>
      </c>
    </row>
    <row r="52" spans="1:6" x14ac:dyDescent="0.2">
      <c r="A52" s="32" t="s">
        <v>85</v>
      </c>
      <c r="B52" s="33" t="s">
        <v>139</v>
      </c>
      <c r="C52" s="39" t="s">
        <v>127</v>
      </c>
      <c r="D52" s="34">
        <v>1</v>
      </c>
      <c r="E52" s="35">
        <f t="shared" si="0"/>
        <v>7.0000000000000007E-2</v>
      </c>
      <c r="F52" s="36">
        <f t="shared" si="6"/>
        <v>1.07</v>
      </c>
    </row>
    <row r="53" spans="1:6" x14ac:dyDescent="0.2">
      <c r="A53" s="32" t="s">
        <v>85</v>
      </c>
      <c r="B53" s="33" t="s">
        <v>140</v>
      </c>
      <c r="C53" s="39" t="s">
        <v>127</v>
      </c>
      <c r="D53" s="34">
        <v>1</v>
      </c>
      <c r="E53" s="35">
        <f t="shared" si="0"/>
        <v>7.0000000000000007E-2</v>
      </c>
      <c r="F53" s="36">
        <f t="shared" si="6"/>
        <v>1.07</v>
      </c>
    </row>
    <row r="54" spans="1:6" x14ac:dyDescent="0.2">
      <c r="A54" s="32" t="s">
        <v>85</v>
      </c>
      <c r="B54" s="33" t="s">
        <v>140</v>
      </c>
      <c r="C54" s="39" t="s">
        <v>127</v>
      </c>
      <c r="D54" s="34">
        <v>1</v>
      </c>
      <c r="E54" s="35">
        <f t="shared" si="0"/>
        <v>7.0000000000000007E-2</v>
      </c>
      <c r="F54" s="36">
        <f t="shared" si="6"/>
        <v>1.07</v>
      </c>
    </row>
    <row r="55" spans="1:6" x14ac:dyDescent="0.2">
      <c r="A55" s="32" t="s">
        <v>85</v>
      </c>
      <c r="B55" s="33" t="s">
        <v>141</v>
      </c>
      <c r="C55" s="39" t="s">
        <v>127</v>
      </c>
      <c r="D55" s="34">
        <v>1</v>
      </c>
      <c r="E55" s="35">
        <f t="shared" si="0"/>
        <v>7.0000000000000007E-2</v>
      </c>
      <c r="F55" s="36">
        <f t="shared" si="6"/>
        <v>1.07</v>
      </c>
    </row>
    <row r="56" spans="1:6" x14ac:dyDescent="0.2">
      <c r="A56" s="32"/>
      <c r="B56" s="33"/>
      <c r="C56" s="39"/>
      <c r="D56" s="39"/>
      <c r="E56" s="35"/>
      <c r="F56" s="36"/>
    </row>
    <row r="57" spans="1:6" x14ac:dyDescent="0.2">
      <c r="A57" s="32"/>
      <c r="B57" s="78"/>
      <c r="C57" s="39"/>
      <c r="D57" s="39"/>
      <c r="E57" s="79"/>
      <c r="F57" s="80"/>
    </row>
    <row r="58" spans="1:6" x14ac:dyDescent="0.2">
      <c r="A58" s="32" t="s">
        <v>89</v>
      </c>
      <c r="B58" s="33" t="s">
        <v>135</v>
      </c>
      <c r="C58" s="39">
        <v>1</v>
      </c>
      <c r="D58" s="34">
        <v>1</v>
      </c>
      <c r="E58" s="35">
        <f t="shared" si="0"/>
        <v>7.0000000000000007E-2</v>
      </c>
      <c r="F58" s="36">
        <f t="shared" si="6"/>
        <v>1.07</v>
      </c>
    </row>
    <row r="59" spans="1:6" x14ac:dyDescent="0.2">
      <c r="A59" s="32" t="s">
        <v>90</v>
      </c>
      <c r="B59" s="33" t="s">
        <v>135</v>
      </c>
      <c r="C59" s="39">
        <v>1</v>
      </c>
      <c r="D59" s="34">
        <v>1</v>
      </c>
      <c r="E59" s="35">
        <f>E$8*$D59</f>
        <v>7.0000000000000007E-2</v>
      </c>
      <c r="F59" s="36">
        <f t="shared" si="6"/>
        <v>1.07</v>
      </c>
    </row>
    <row r="60" spans="1:6" x14ac:dyDescent="0.2">
      <c r="A60" s="32" t="s">
        <v>91</v>
      </c>
      <c r="B60" s="33" t="s">
        <v>135</v>
      </c>
      <c r="C60" s="39">
        <v>1</v>
      </c>
      <c r="D60" s="34">
        <v>1</v>
      </c>
      <c r="E60" s="35">
        <f>E$8*$D60</f>
        <v>7.0000000000000007E-2</v>
      </c>
      <c r="F60" s="36">
        <f t="shared" si="6"/>
        <v>1.07</v>
      </c>
    </row>
    <row r="61" spans="1:6" x14ac:dyDescent="0.2">
      <c r="A61" s="32"/>
      <c r="B61" s="40" t="s">
        <v>88</v>
      </c>
      <c r="C61" s="39"/>
      <c r="D61" s="37"/>
      <c r="E61" s="35"/>
      <c r="F61" s="41">
        <f>SUM(F10:F60)</f>
        <v>50.290000000000006</v>
      </c>
    </row>
    <row r="62" spans="1:6" x14ac:dyDescent="0.2">
      <c r="A62" s="32"/>
      <c r="B62" s="33"/>
      <c r="C62" s="39"/>
      <c r="D62" s="37"/>
      <c r="E62" s="35"/>
      <c r="F62" s="36"/>
    </row>
    <row r="63" spans="1:6" x14ac:dyDescent="0.2">
      <c r="A63" s="32" t="s">
        <v>92</v>
      </c>
      <c r="B63" s="33" t="s">
        <v>80</v>
      </c>
      <c r="C63" s="39"/>
      <c r="D63" s="34">
        <v>1</v>
      </c>
      <c r="E63" s="35">
        <f t="shared" ref="E63:E75" si="7">E$8*$D63</f>
        <v>7.0000000000000007E-2</v>
      </c>
      <c r="F63" s="36">
        <f t="shared" ref="F63:F72" si="8">SUM(D63:E63)</f>
        <v>1.07</v>
      </c>
    </row>
    <row r="64" spans="1:6" x14ac:dyDescent="0.2">
      <c r="A64" s="32" t="s">
        <v>92</v>
      </c>
      <c r="B64" s="33" t="s">
        <v>134</v>
      </c>
      <c r="C64" s="39">
        <v>1</v>
      </c>
      <c r="D64" s="34">
        <v>1</v>
      </c>
      <c r="E64" s="35">
        <f t="shared" si="7"/>
        <v>7.0000000000000007E-2</v>
      </c>
      <c r="F64" s="36">
        <f t="shared" si="8"/>
        <v>1.07</v>
      </c>
    </row>
    <row r="65" spans="1:6" x14ac:dyDescent="0.2">
      <c r="A65" s="32" t="s">
        <v>92</v>
      </c>
      <c r="B65" s="33" t="s">
        <v>135</v>
      </c>
      <c r="C65" s="39">
        <v>1</v>
      </c>
      <c r="D65" s="34">
        <v>1</v>
      </c>
      <c r="E65" s="35">
        <f t="shared" si="7"/>
        <v>7.0000000000000007E-2</v>
      </c>
      <c r="F65" s="36">
        <f t="shared" si="8"/>
        <v>1.07</v>
      </c>
    </row>
    <row r="66" spans="1:6" x14ac:dyDescent="0.2">
      <c r="A66" s="32"/>
      <c r="B66" s="33"/>
      <c r="C66" s="39"/>
      <c r="D66" s="39"/>
      <c r="E66" s="35"/>
      <c r="F66" s="36"/>
    </row>
    <row r="67" spans="1:6" x14ac:dyDescent="0.2">
      <c r="A67" s="32"/>
      <c r="B67" s="78"/>
      <c r="C67" s="39"/>
      <c r="D67" s="39"/>
      <c r="E67" s="79"/>
      <c r="F67" s="80"/>
    </row>
    <row r="68" spans="1:6" x14ac:dyDescent="0.2">
      <c r="A68" s="32" t="s">
        <v>92</v>
      </c>
      <c r="B68" s="33" t="s">
        <v>134</v>
      </c>
      <c r="C68" s="39" t="s">
        <v>127</v>
      </c>
      <c r="D68" s="34">
        <v>1</v>
      </c>
      <c r="E68" s="35">
        <f t="shared" si="7"/>
        <v>7.0000000000000007E-2</v>
      </c>
      <c r="F68" s="36">
        <f>SUM(D68:E68)</f>
        <v>1.07</v>
      </c>
    </row>
    <row r="69" spans="1:6" x14ac:dyDescent="0.2">
      <c r="A69" s="32" t="s">
        <v>92</v>
      </c>
      <c r="B69" s="33" t="s">
        <v>134</v>
      </c>
      <c r="C69" s="39" t="s">
        <v>127</v>
      </c>
      <c r="D69" s="34">
        <v>1</v>
      </c>
      <c r="E69" s="35">
        <f t="shared" si="7"/>
        <v>7.0000000000000007E-2</v>
      </c>
      <c r="F69" s="36">
        <f t="shared" ref="F69" si="9">SUM(D69:E69)</f>
        <v>1.07</v>
      </c>
    </row>
    <row r="70" spans="1:6" x14ac:dyDescent="0.2">
      <c r="A70" s="32" t="s">
        <v>92</v>
      </c>
      <c r="B70" s="33" t="s">
        <v>135</v>
      </c>
      <c r="C70" s="39" t="s">
        <v>127</v>
      </c>
      <c r="D70" s="34">
        <v>1</v>
      </c>
      <c r="E70" s="35">
        <f t="shared" si="7"/>
        <v>7.0000000000000007E-2</v>
      </c>
      <c r="F70" s="36">
        <f t="shared" si="8"/>
        <v>1.07</v>
      </c>
    </row>
    <row r="71" spans="1:6" x14ac:dyDescent="0.2">
      <c r="A71" s="32"/>
      <c r="B71" s="33"/>
      <c r="C71" s="39"/>
      <c r="D71" s="34"/>
      <c r="E71" s="35"/>
      <c r="F71" s="36"/>
    </row>
    <row r="72" spans="1:6" x14ac:dyDescent="0.2">
      <c r="A72" s="32" t="s">
        <v>93</v>
      </c>
      <c r="B72" s="33" t="s">
        <v>134</v>
      </c>
      <c r="C72" s="39">
        <v>1</v>
      </c>
      <c r="D72" s="34">
        <v>1</v>
      </c>
      <c r="E72" s="35">
        <f t="shared" si="7"/>
        <v>7.0000000000000007E-2</v>
      </c>
      <c r="F72" s="36">
        <f t="shared" si="8"/>
        <v>1.07</v>
      </c>
    </row>
    <row r="73" spans="1:6" x14ac:dyDescent="0.2">
      <c r="A73" s="32" t="s">
        <v>93</v>
      </c>
      <c r="B73" s="33" t="s">
        <v>135</v>
      </c>
      <c r="C73" s="39">
        <v>1</v>
      </c>
      <c r="D73" s="34">
        <v>1</v>
      </c>
      <c r="E73" s="35">
        <f t="shared" si="7"/>
        <v>7.0000000000000007E-2</v>
      </c>
      <c r="F73" s="36">
        <f>SUM(D73:E73)</f>
        <v>1.07</v>
      </c>
    </row>
    <row r="74" spans="1:6" x14ac:dyDescent="0.2">
      <c r="A74" s="32" t="s">
        <v>94</v>
      </c>
      <c r="B74" s="33" t="s">
        <v>135</v>
      </c>
      <c r="C74" s="39">
        <v>1</v>
      </c>
      <c r="D74" s="34">
        <v>1</v>
      </c>
      <c r="E74" s="35">
        <f t="shared" si="7"/>
        <v>7.0000000000000007E-2</v>
      </c>
      <c r="F74" s="36">
        <f>SUM(D74:E74)</f>
        <v>1.07</v>
      </c>
    </row>
    <row r="75" spans="1:6" x14ac:dyDescent="0.2">
      <c r="A75" s="32" t="s">
        <v>95</v>
      </c>
      <c r="B75" s="33" t="s">
        <v>135</v>
      </c>
      <c r="C75" s="39">
        <v>1</v>
      </c>
      <c r="D75" s="34">
        <v>1</v>
      </c>
      <c r="E75" s="35">
        <f t="shared" si="7"/>
        <v>7.0000000000000007E-2</v>
      </c>
      <c r="F75" s="36">
        <f>SUM(D75:E75)</f>
        <v>1.07</v>
      </c>
    </row>
    <row r="76" spans="1:6" x14ac:dyDescent="0.2">
      <c r="A76" s="32"/>
      <c r="B76" s="40" t="s">
        <v>96</v>
      </c>
      <c r="C76" s="39"/>
      <c r="D76" s="37"/>
      <c r="E76" s="35"/>
      <c r="F76" s="41">
        <f>SUM(F63:F75)</f>
        <v>10.700000000000001</v>
      </c>
    </row>
    <row r="77" spans="1:6" x14ac:dyDescent="0.2">
      <c r="A77" s="32"/>
      <c r="B77" s="33"/>
      <c r="C77" s="39"/>
      <c r="D77" s="37"/>
      <c r="E77" s="35"/>
      <c r="F77" s="36"/>
    </row>
    <row r="78" spans="1:6" ht="13.5" thickBot="1" x14ac:dyDescent="0.25">
      <c r="A78" s="32"/>
      <c r="B78" s="33"/>
      <c r="C78" s="39"/>
      <c r="D78" s="37"/>
      <c r="E78" s="35"/>
      <c r="F78" s="36"/>
    </row>
    <row r="79" spans="1:6" ht="13.5" thickBot="1" x14ac:dyDescent="0.25">
      <c r="A79" s="206"/>
      <c r="B79" s="207"/>
      <c r="C79" s="207"/>
      <c r="D79" s="207"/>
      <c r="E79" s="207"/>
      <c r="F79" s="38"/>
    </row>
    <row r="80" spans="1:6" ht="5.25" customHeight="1" x14ac:dyDescent="0.2"/>
    <row r="82" spans="1:6" x14ac:dyDescent="0.2">
      <c r="A82" s="137" t="s">
        <v>12</v>
      </c>
      <c r="B82" s="137" t="s">
        <v>81</v>
      </c>
      <c r="C82" s="137" t="s">
        <v>82</v>
      </c>
      <c r="F82" s="97"/>
    </row>
    <row r="83" spans="1:6" x14ac:dyDescent="0.2">
      <c r="A83" s="138">
        <v>1</v>
      </c>
      <c r="B83" s="139" t="s">
        <v>83</v>
      </c>
      <c r="C83" s="81">
        <v>0.01</v>
      </c>
    </row>
    <row r="84" spans="1:6" x14ac:dyDescent="0.2">
      <c r="A84" s="138">
        <v>2</v>
      </c>
      <c r="B84" s="139"/>
      <c r="C84" s="81">
        <v>0.01</v>
      </c>
    </row>
    <row r="85" spans="1:6" x14ac:dyDescent="0.2">
      <c r="A85" s="138">
        <v>3</v>
      </c>
      <c r="B85" s="139"/>
      <c r="C85" s="81">
        <v>0.01</v>
      </c>
    </row>
    <row r="86" spans="1:6" x14ac:dyDescent="0.2">
      <c r="A86" s="138">
        <v>4</v>
      </c>
      <c r="B86" s="139"/>
      <c r="C86" s="81">
        <v>0.01</v>
      </c>
    </row>
    <row r="87" spans="1:6" x14ac:dyDescent="0.2">
      <c r="A87" s="138">
        <v>5</v>
      </c>
      <c r="B87" s="139"/>
      <c r="C87" s="81">
        <v>0.01</v>
      </c>
    </row>
    <row r="88" spans="1:6" x14ac:dyDescent="0.2">
      <c r="A88" s="138">
        <v>6</v>
      </c>
      <c r="B88" s="139"/>
      <c r="C88" s="81">
        <v>0.01</v>
      </c>
    </row>
    <row r="89" spans="1:6" x14ac:dyDescent="0.2">
      <c r="A89" s="138">
        <v>7</v>
      </c>
      <c r="B89" s="139"/>
      <c r="C89" s="81">
        <v>0.01</v>
      </c>
    </row>
    <row r="90" spans="1:6" x14ac:dyDescent="0.2">
      <c r="A90" s="82"/>
      <c r="B90" s="83" t="s">
        <v>84</v>
      </c>
      <c r="C90" s="84">
        <f>+SUM(C83:C89)</f>
        <v>7.0000000000000007E-2</v>
      </c>
    </row>
  </sheetData>
  <mergeCells count="6">
    <mergeCell ref="F7:F8"/>
    <mergeCell ref="C7:C8"/>
    <mergeCell ref="A79:E79"/>
    <mergeCell ref="A7:A8"/>
    <mergeCell ref="D7:D8"/>
    <mergeCell ref="B7:B8"/>
  </mergeCells>
  <phoneticPr fontId="12" type="noConversion"/>
  <printOptions horizontalCentered="1"/>
  <pageMargins left="0.98425196850393704" right="0.74803149606299213" top="0.15748031496062992" bottom="0.55118110236220474" header="0" footer="0"/>
  <pageSetup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W75"/>
  <sheetViews>
    <sheetView topLeftCell="A8" workbookViewId="0">
      <pane ySplit="2" topLeftCell="A10" activePane="bottomLeft" state="frozen"/>
      <selection activeCell="A8" sqref="A8"/>
      <selection pane="bottomLeft" activeCell="G72" sqref="G72"/>
    </sheetView>
  </sheetViews>
  <sheetFormatPr baseColWidth="10" defaultRowHeight="12.75" x14ac:dyDescent="0.2"/>
  <cols>
    <col min="1" max="1" width="4.42578125" customWidth="1"/>
    <col min="2" max="2" width="31.28515625" customWidth="1"/>
    <col min="3" max="3" width="6.85546875" customWidth="1"/>
    <col min="4" max="4" width="7.7109375" bestFit="1" customWidth="1"/>
    <col min="5" max="5" width="6.140625" customWidth="1"/>
    <col min="6" max="6" width="6.85546875" customWidth="1"/>
    <col min="7" max="12" width="5.7109375" customWidth="1"/>
    <col min="13" max="13" width="8.28515625" customWidth="1"/>
    <col min="14" max="14" width="9.42578125" customWidth="1"/>
    <col min="15" max="15" width="9.140625" customWidth="1"/>
    <col min="16" max="16" width="13.28515625" customWidth="1"/>
  </cols>
  <sheetData>
    <row r="5" spans="1:18" x14ac:dyDescent="0.2">
      <c r="Q5" s="85" t="s">
        <v>107</v>
      </c>
    </row>
    <row r="6" spans="1:18" ht="18" x14ac:dyDescent="0.2">
      <c r="A6" s="217" t="s">
        <v>53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</row>
    <row r="7" spans="1:18" ht="13.5" thickBot="1" x14ac:dyDescent="0.25"/>
    <row r="8" spans="1:18" ht="12.75" customHeight="1" x14ac:dyDescent="0.2">
      <c r="A8" s="107"/>
      <c r="B8" s="108" t="s">
        <v>5</v>
      </c>
      <c r="C8" s="109" t="s">
        <v>6</v>
      </c>
      <c r="D8" s="110" t="s">
        <v>111</v>
      </c>
      <c r="E8" s="111" t="s">
        <v>1</v>
      </c>
      <c r="F8" s="112" t="s">
        <v>1</v>
      </c>
      <c r="G8" s="112" t="s">
        <v>1</v>
      </c>
      <c r="H8" s="112" t="s">
        <v>1</v>
      </c>
      <c r="I8" s="113" t="s">
        <v>1</v>
      </c>
      <c r="J8" s="112" t="s">
        <v>1</v>
      </c>
      <c r="K8" s="112" t="s">
        <v>1</v>
      </c>
      <c r="L8" s="112" t="s">
        <v>1</v>
      </c>
      <c r="M8" s="114" t="s">
        <v>1</v>
      </c>
      <c r="N8" s="109" t="s">
        <v>7</v>
      </c>
      <c r="O8" s="113" t="s">
        <v>8</v>
      </c>
      <c r="P8" s="114" t="s">
        <v>9</v>
      </c>
      <c r="Q8" s="114" t="s">
        <v>9</v>
      </c>
      <c r="R8" s="103"/>
    </row>
    <row r="9" spans="1:18" ht="13.5" customHeight="1" thickBot="1" x14ac:dyDescent="0.25">
      <c r="A9" s="115" t="s">
        <v>12</v>
      </c>
      <c r="B9" s="116"/>
      <c r="C9" s="117"/>
      <c r="D9" s="118" t="s">
        <v>4</v>
      </c>
      <c r="E9" s="119" t="s">
        <v>97</v>
      </c>
      <c r="F9" s="120" t="s">
        <v>99</v>
      </c>
      <c r="G9" s="120" t="s">
        <v>100</v>
      </c>
      <c r="H9" s="120" t="s">
        <v>101</v>
      </c>
      <c r="I9" s="118" t="s">
        <v>102</v>
      </c>
      <c r="J9" s="120" t="s">
        <v>103</v>
      </c>
      <c r="K9" s="120" t="s">
        <v>104</v>
      </c>
      <c r="L9" s="120" t="s">
        <v>105</v>
      </c>
      <c r="M9" s="121" t="s">
        <v>3</v>
      </c>
      <c r="N9" s="117" t="s">
        <v>10</v>
      </c>
      <c r="O9" s="118" t="s">
        <v>11</v>
      </c>
      <c r="P9" s="121" t="s">
        <v>98</v>
      </c>
      <c r="Q9" s="121" t="s">
        <v>106</v>
      </c>
      <c r="R9" s="103"/>
    </row>
    <row r="10" spans="1:18" ht="13.5" hidden="1" thickBot="1" x14ac:dyDescent="0.25">
      <c r="A10" s="140" t="s">
        <v>0</v>
      </c>
      <c r="B10" s="141" t="s">
        <v>48</v>
      </c>
      <c r="C10" s="142"/>
      <c r="D10" s="143"/>
      <c r="E10" s="143"/>
      <c r="F10" s="144"/>
      <c r="G10" s="144"/>
      <c r="H10" s="144"/>
      <c r="I10" s="143"/>
      <c r="J10" s="144"/>
      <c r="K10" s="145"/>
      <c r="L10" s="145"/>
      <c r="M10" s="145"/>
      <c r="N10" s="145"/>
      <c r="O10" s="145"/>
      <c r="P10" s="145"/>
      <c r="Q10" s="146"/>
      <c r="R10" s="103"/>
    </row>
    <row r="11" spans="1:18" hidden="1" x14ac:dyDescent="0.2">
      <c r="A11" s="147">
        <v>1</v>
      </c>
      <c r="B11" s="148" t="s">
        <v>70</v>
      </c>
      <c r="C11" s="149" t="s">
        <v>14</v>
      </c>
      <c r="D11" s="150">
        <v>1</v>
      </c>
      <c r="E11" s="151">
        <v>2</v>
      </c>
      <c r="F11" s="152">
        <v>1</v>
      </c>
      <c r="G11" s="152">
        <v>1</v>
      </c>
      <c r="H11" s="152">
        <v>1</v>
      </c>
      <c r="I11" s="151">
        <v>1</v>
      </c>
      <c r="J11" s="152">
        <v>0</v>
      </c>
      <c r="K11" s="152">
        <v>1</v>
      </c>
      <c r="L11" s="153">
        <v>1</v>
      </c>
      <c r="M11" s="154">
        <f>SUM(E11:L11)</f>
        <v>8</v>
      </c>
      <c r="N11" s="155">
        <v>3</v>
      </c>
      <c r="O11" s="156">
        <f t="shared" ref="O11:O15" si="0">1/N11</f>
        <v>0.33333333333333331</v>
      </c>
      <c r="P11" s="157">
        <f t="shared" ref="P11:P39" si="1">+$D11*SUM(E11:H11)*$O11/12</f>
        <v>0.13888888888888887</v>
      </c>
      <c r="Q11" s="158">
        <f>+$D11*SUM(I11:L11)*$O11/12</f>
        <v>8.3333333333333329E-2</v>
      </c>
      <c r="R11" s="103"/>
    </row>
    <row r="12" spans="1:18" hidden="1" x14ac:dyDescent="0.2">
      <c r="A12" s="159">
        <v>2</v>
      </c>
      <c r="B12" s="160" t="s">
        <v>74</v>
      </c>
      <c r="C12" s="161" t="s">
        <v>14</v>
      </c>
      <c r="D12" s="162">
        <v>1</v>
      </c>
      <c r="E12" s="163">
        <v>16</v>
      </c>
      <c r="F12" s="164">
        <v>0</v>
      </c>
      <c r="G12" s="164">
        <v>0</v>
      </c>
      <c r="H12" s="164">
        <v>0</v>
      </c>
      <c r="I12" s="163">
        <v>0</v>
      </c>
      <c r="J12" s="164">
        <v>0</v>
      </c>
      <c r="K12" s="164">
        <v>0</v>
      </c>
      <c r="L12" s="165">
        <v>0</v>
      </c>
      <c r="M12" s="166">
        <f t="shared" ref="M12:M39" si="2">SUM(E12:L12)</f>
        <v>16</v>
      </c>
      <c r="N12" s="167">
        <v>3</v>
      </c>
      <c r="O12" s="168">
        <f t="shared" si="0"/>
        <v>0.33333333333333331</v>
      </c>
      <c r="P12" s="169">
        <f t="shared" si="1"/>
        <v>0.44444444444444442</v>
      </c>
      <c r="Q12" s="170">
        <f>+$D12*SUM(I12:L12)*$O12/12</f>
        <v>0</v>
      </c>
      <c r="R12" s="103"/>
    </row>
    <row r="13" spans="1:18" hidden="1" x14ac:dyDescent="0.2">
      <c r="A13" s="159">
        <v>3</v>
      </c>
      <c r="B13" s="160" t="s">
        <v>128</v>
      </c>
      <c r="C13" s="161" t="s">
        <v>14</v>
      </c>
      <c r="D13" s="162">
        <v>1</v>
      </c>
      <c r="E13" s="163">
        <v>18</v>
      </c>
      <c r="F13" s="164">
        <v>1</v>
      </c>
      <c r="G13" s="164">
        <v>1</v>
      </c>
      <c r="H13" s="164">
        <v>1</v>
      </c>
      <c r="I13" s="163">
        <v>5</v>
      </c>
      <c r="J13" s="164">
        <v>2</v>
      </c>
      <c r="K13" s="164">
        <v>1</v>
      </c>
      <c r="L13" s="165">
        <v>1</v>
      </c>
      <c r="M13" s="166">
        <f t="shared" si="2"/>
        <v>30</v>
      </c>
      <c r="N13" s="167">
        <v>3</v>
      </c>
      <c r="O13" s="168">
        <f t="shared" si="0"/>
        <v>0.33333333333333331</v>
      </c>
      <c r="P13" s="169">
        <f t="shared" si="1"/>
        <v>0.58333333333333337</v>
      </c>
      <c r="Q13" s="170">
        <f t="shared" ref="Q13:Q64" si="3">+$D13*SUM(I13:L13)*$O13/12</f>
        <v>0.25</v>
      </c>
      <c r="R13" s="103"/>
    </row>
    <row r="14" spans="1:18" hidden="1" x14ac:dyDescent="0.2">
      <c r="A14" s="159">
        <v>4</v>
      </c>
      <c r="B14" s="160" t="s">
        <v>49</v>
      </c>
      <c r="C14" s="161" t="s">
        <v>14</v>
      </c>
      <c r="D14" s="162">
        <v>1</v>
      </c>
      <c r="E14" s="163">
        <v>16</v>
      </c>
      <c r="F14" s="164">
        <v>0</v>
      </c>
      <c r="G14" s="164">
        <v>0</v>
      </c>
      <c r="H14" s="164">
        <v>0</v>
      </c>
      <c r="I14" s="163">
        <v>1</v>
      </c>
      <c r="J14" s="164">
        <v>0</v>
      </c>
      <c r="K14" s="164">
        <v>0</v>
      </c>
      <c r="L14" s="165">
        <v>0</v>
      </c>
      <c r="M14" s="166">
        <f t="shared" si="2"/>
        <v>17</v>
      </c>
      <c r="N14" s="167">
        <v>3</v>
      </c>
      <c r="O14" s="168">
        <f t="shared" si="0"/>
        <v>0.33333333333333331</v>
      </c>
      <c r="P14" s="169">
        <f t="shared" si="1"/>
        <v>0.44444444444444442</v>
      </c>
      <c r="Q14" s="170">
        <f t="shared" si="3"/>
        <v>2.7777777777777776E-2</v>
      </c>
      <c r="R14" s="103"/>
    </row>
    <row r="15" spans="1:18" hidden="1" x14ac:dyDescent="0.2">
      <c r="A15" s="159">
        <v>5</v>
      </c>
      <c r="B15" s="171" t="s">
        <v>31</v>
      </c>
      <c r="C15" s="172" t="s">
        <v>14</v>
      </c>
      <c r="D15" s="173">
        <v>1</v>
      </c>
      <c r="E15" s="174">
        <v>36</v>
      </c>
      <c r="F15" s="175">
        <v>1</v>
      </c>
      <c r="G15" s="175">
        <v>1</v>
      </c>
      <c r="H15" s="175">
        <v>1</v>
      </c>
      <c r="I15" s="174">
        <v>5</v>
      </c>
      <c r="J15" s="175">
        <v>2</v>
      </c>
      <c r="K15" s="175">
        <v>1</v>
      </c>
      <c r="L15" s="176">
        <v>1</v>
      </c>
      <c r="M15" s="177">
        <f t="shared" si="2"/>
        <v>48</v>
      </c>
      <c r="N15" s="178">
        <v>0.5</v>
      </c>
      <c r="O15" s="168">
        <f t="shared" si="0"/>
        <v>2</v>
      </c>
      <c r="P15" s="169">
        <f t="shared" si="1"/>
        <v>6.5</v>
      </c>
      <c r="Q15" s="170">
        <f t="shared" si="3"/>
        <v>1.5</v>
      </c>
      <c r="R15" s="103"/>
    </row>
    <row r="16" spans="1:18" hidden="1" x14ac:dyDescent="0.2">
      <c r="A16" s="159">
        <v>6</v>
      </c>
      <c r="B16" s="171" t="s">
        <v>32</v>
      </c>
      <c r="C16" s="172" t="s">
        <v>14</v>
      </c>
      <c r="D16" s="173">
        <v>1</v>
      </c>
      <c r="E16" s="163">
        <v>16</v>
      </c>
      <c r="F16" s="164">
        <v>1</v>
      </c>
      <c r="G16" s="164">
        <v>1</v>
      </c>
      <c r="H16" s="164">
        <v>1</v>
      </c>
      <c r="I16" s="163">
        <v>3</v>
      </c>
      <c r="J16" s="164">
        <v>1</v>
      </c>
      <c r="K16" s="164">
        <v>1</v>
      </c>
      <c r="L16" s="165">
        <v>1</v>
      </c>
      <c r="M16" s="177">
        <f t="shared" si="2"/>
        <v>25</v>
      </c>
      <c r="N16" s="178">
        <v>5</v>
      </c>
      <c r="O16" s="168">
        <f t="shared" ref="O16:O54" si="4">1/N16</f>
        <v>0.2</v>
      </c>
      <c r="P16" s="169">
        <f t="shared" si="1"/>
        <v>0.31666666666666671</v>
      </c>
      <c r="Q16" s="170">
        <f t="shared" si="3"/>
        <v>0.10000000000000002</v>
      </c>
      <c r="R16" s="103"/>
    </row>
    <row r="17" spans="1:18" hidden="1" x14ac:dyDescent="0.2">
      <c r="A17" s="159">
        <v>7</v>
      </c>
      <c r="B17" s="171" t="s">
        <v>71</v>
      </c>
      <c r="C17" s="172" t="s">
        <v>14</v>
      </c>
      <c r="D17" s="173">
        <v>1</v>
      </c>
      <c r="E17" s="163">
        <v>4</v>
      </c>
      <c r="F17" s="164">
        <v>0</v>
      </c>
      <c r="G17" s="164">
        <v>0</v>
      </c>
      <c r="H17" s="164">
        <v>0</v>
      </c>
      <c r="I17" s="163">
        <v>1</v>
      </c>
      <c r="J17" s="164">
        <v>1</v>
      </c>
      <c r="K17" s="164">
        <v>0</v>
      </c>
      <c r="L17" s="165">
        <v>0</v>
      </c>
      <c r="M17" s="177">
        <f t="shared" si="2"/>
        <v>6</v>
      </c>
      <c r="N17" s="178">
        <v>5</v>
      </c>
      <c r="O17" s="168">
        <f t="shared" si="4"/>
        <v>0.2</v>
      </c>
      <c r="P17" s="169">
        <f t="shared" si="1"/>
        <v>6.6666666666666666E-2</v>
      </c>
      <c r="Q17" s="170">
        <f t="shared" si="3"/>
        <v>3.3333333333333333E-2</v>
      </c>
      <c r="R17" s="103"/>
    </row>
    <row r="18" spans="1:18" hidden="1" x14ac:dyDescent="0.2">
      <c r="A18" s="159">
        <v>8</v>
      </c>
      <c r="B18" s="171" t="s">
        <v>33</v>
      </c>
      <c r="C18" s="172" t="s">
        <v>14</v>
      </c>
      <c r="D18" s="173">
        <v>1</v>
      </c>
      <c r="E18" s="163">
        <v>16</v>
      </c>
      <c r="F18" s="175">
        <v>1</v>
      </c>
      <c r="G18" s="175">
        <v>1</v>
      </c>
      <c r="H18" s="175">
        <v>1</v>
      </c>
      <c r="I18" s="174">
        <v>3</v>
      </c>
      <c r="J18" s="175">
        <v>1</v>
      </c>
      <c r="K18" s="175">
        <v>1</v>
      </c>
      <c r="L18" s="176">
        <v>1</v>
      </c>
      <c r="M18" s="177">
        <f t="shared" si="2"/>
        <v>25</v>
      </c>
      <c r="N18" s="178">
        <v>5</v>
      </c>
      <c r="O18" s="168">
        <f t="shared" si="4"/>
        <v>0.2</v>
      </c>
      <c r="P18" s="169">
        <f t="shared" si="1"/>
        <v>0.31666666666666671</v>
      </c>
      <c r="Q18" s="170">
        <f t="shared" si="3"/>
        <v>0.10000000000000002</v>
      </c>
      <c r="R18" s="103"/>
    </row>
    <row r="19" spans="1:18" ht="33.75" hidden="1" x14ac:dyDescent="0.2">
      <c r="A19" s="159">
        <v>9</v>
      </c>
      <c r="B19" s="171" t="s">
        <v>34</v>
      </c>
      <c r="C19" s="172" t="s">
        <v>35</v>
      </c>
      <c r="D19" s="173">
        <v>1</v>
      </c>
      <c r="E19" s="174">
        <v>36</v>
      </c>
      <c r="F19" s="175">
        <v>1</v>
      </c>
      <c r="G19" s="175">
        <v>1</v>
      </c>
      <c r="H19" s="175">
        <v>1</v>
      </c>
      <c r="I19" s="174">
        <v>5</v>
      </c>
      <c r="J19" s="175">
        <v>2</v>
      </c>
      <c r="K19" s="175">
        <v>1</v>
      </c>
      <c r="L19" s="176">
        <v>1</v>
      </c>
      <c r="M19" s="177">
        <f t="shared" si="2"/>
        <v>48</v>
      </c>
      <c r="N19" s="178">
        <v>1</v>
      </c>
      <c r="O19" s="168">
        <f t="shared" si="4"/>
        <v>1</v>
      </c>
      <c r="P19" s="169">
        <f t="shared" si="1"/>
        <v>3.25</v>
      </c>
      <c r="Q19" s="170">
        <f t="shared" si="3"/>
        <v>0.75</v>
      </c>
      <c r="R19" s="103"/>
    </row>
    <row r="20" spans="1:18" hidden="1" x14ac:dyDescent="0.2">
      <c r="A20" s="159">
        <v>10</v>
      </c>
      <c r="B20" s="171" t="s">
        <v>158</v>
      </c>
      <c r="C20" s="172" t="s">
        <v>35</v>
      </c>
      <c r="D20" s="173">
        <v>1</v>
      </c>
      <c r="E20" s="174">
        <v>16</v>
      </c>
      <c r="F20" s="175">
        <v>1</v>
      </c>
      <c r="G20" s="175">
        <v>1</v>
      </c>
      <c r="H20" s="175">
        <v>1</v>
      </c>
      <c r="I20" s="174">
        <v>1</v>
      </c>
      <c r="J20" s="175">
        <v>1</v>
      </c>
      <c r="K20" s="175">
        <v>1</v>
      </c>
      <c r="L20" s="176">
        <v>1</v>
      </c>
      <c r="M20" s="177">
        <f t="shared" si="2"/>
        <v>23</v>
      </c>
      <c r="N20" s="178">
        <v>1</v>
      </c>
      <c r="O20" s="168">
        <f t="shared" si="4"/>
        <v>1</v>
      </c>
      <c r="P20" s="169">
        <f t="shared" si="1"/>
        <v>1.5833333333333333</v>
      </c>
      <c r="Q20" s="170">
        <f t="shared" si="3"/>
        <v>0.33333333333333331</v>
      </c>
      <c r="R20" s="103"/>
    </row>
    <row r="21" spans="1:18" hidden="1" x14ac:dyDescent="0.2">
      <c r="A21" s="159">
        <v>11</v>
      </c>
      <c r="B21" s="171" t="s">
        <v>36</v>
      </c>
      <c r="C21" s="172" t="s">
        <v>35</v>
      </c>
      <c r="D21" s="179">
        <v>1</v>
      </c>
      <c r="E21" s="174">
        <v>26</v>
      </c>
      <c r="F21" s="175">
        <v>1</v>
      </c>
      <c r="G21" s="175">
        <v>1</v>
      </c>
      <c r="H21" s="175">
        <v>1</v>
      </c>
      <c r="I21" s="174">
        <v>5</v>
      </c>
      <c r="J21" s="175">
        <v>2</v>
      </c>
      <c r="K21" s="175">
        <v>1</v>
      </c>
      <c r="L21" s="176">
        <v>1</v>
      </c>
      <c r="M21" s="177">
        <f t="shared" si="2"/>
        <v>38</v>
      </c>
      <c r="N21" s="178">
        <v>0.5</v>
      </c>
      <c r="O21" s="168">
        <f t="shared" si="4"/>
        <v>2</v>
      </c>
      <c r="P21" s="169">
        <f t="shared" si="1"/>
        <v>4.833333333333333</v>
      </c>
      <c r="Q21" s="170">
        <f t="shared" si="3"/>
        <v>1.5</v>
      </c>
      <c r="R21" s="103"/>
    </row>
    <row r="22" spans="1:18" hidden="1" x14ac:dyDescent="0.2">
      <c r="A22" s="159">
        <v>12</v>
      </c>
      <c r="B22" s="171" t="s">
        <v>161</v>
      </c>
      <c r="C22" s="172" t="s">
        <v>35</v>
      </c>
      <c r="D22" s="173">
        <v>1</v>
      </c>
      <c r="E22" s="174">
        <v>16</v>
      </c>
      <c r="F22" s="175">
        <v>1</v>
      </c>
      <c r="G22" s="175">
        <v>1</v>
      </c>
      <c r="H22" s="175">
        <v>1</v>
      </c>
      <c r="I22" s="174">
        <v>1</v>
      </c>
      <c r="J22" s="175">
        <v>0</v>
      </c>
      <c r="K22" s="175">
        <v>1</v>
      </c>
      <c r="L22" s="176">
        <v>1</v>
      </c>
      <c r="M22" s="177">
        <f t="shared" si="2"/>
        <v>22</v>
      </c>
      <c r="N22" s="178">
        <v>1</v>
      </c>
      <c r="O22" s="168">
        <f t="shared" si="4"/>
        <v>1</v>
      </c>
      <c r="P22" s="169">
        <f t="shared" si="1"/>
        <v>1.5833333333333333</v>
      </c>
      <c r="Q22" s="170">
        <f t="shared" si="3"/>
        <v>0.25</v>
      </c>
      <c r="R22" s="103"/>
    </row>
    <row r="23" spans="1:18" hidden="1" x14ac:dyDescent="0.2">
      <c r="A23" s="159">
        <v>13</v>
      </c>
      <c r="B23" s="171" t="s">
        <v>37</v>
      </c>
      <c r="C23" s="172" t="s">
        <v>14</v>
      </c>
      <c r="D23" s="173">
        <v>1</v>
      </c>
      <c r="E23" s="174">
        <f>(12)*3+4*6</f>
        <v>60</v>
      </c>
      <c r="F23" s="175">
        <v>3</v>
      </c>
      <c r="G23" s="175">
        <v>3</v>
      </c>
      <c r="H23" s="175">
        <v>3</v>
      </c>
      <c r="I23" s="174">
        <v>9</v>
      </c>
      <c r="J23" s="175">
        <v>3</v>
      </c>
      <c r="K23" s="175">
        <v>3</v>
      </c>
      <c r="L23" s="176">
        <v>3</v>
      </c>
      <c r="M23" s="177">
        <f t="shared" si="2"/>
        <v>87</v>
      </c>
      <c r="N23" s="178">
        <v>1</v>
      </c>
      <c r="O23" s="168">
        <f t="shared" si="4"/>
        <v>1</v>
      </c>
      <c r="P23" s="169">
        <f t="shared" si="1"/>
        <v>5.75</v>
      </c>
      <c r="Q23" s="170">
        <f t="shared" si="3"/>
        <v>1.5</v>
      </c>
      <c r="R23" s="103"/>
    </row>
    <row r="24" spans="1:18" hidden="1" x14ac:dyDescent="0.2">
      <c r="A24" s="159">
        <v>14</v>
      </c>
      <c r="B24" s="171" t="s">
        <v>38</v>
      </c>
      <c r="C24" s="172" t="s">
        <v>14</v>
      </c>
      <c r="D24" s="173">
        <v>1</v>
      </c>
      <c r="E24" s="163">
        <f>12*1+4*2</f>
        <v>20</v>
      </c>
      <c r="F24" s="175">
        <v>1</v>
      </c>
      <c r="G24" s="175">
        <v>1</v>
      </c>
      <c r="H24" s="175">
        <v>1</v>
      </c>
      <c r="I24" s="174">
        <v>2</v>
      </c>
      <c r="J24" s="175">
        <v>1</v>
      </c>
      <c r="K24" s="175">
        <v>1</v>
      </c>
      <c r="L24" s="176">
        <v>1</v>
      </c>
      <c r="M24" s="177">
        <f t="shared" si="2"/>
        <v>28</v>
      </c>
      <c r="N24" s="178">
        <v>4</v>
      </c>
      <c r="O24" s="168">
        <f t="shared" si="4"/>
        <v>0.25</v>
      </c>
      <c r="P24" s="169">
        <f t="shared" si="1"/>
        <v>0.47916666666666669</v>
      </c>
      <c r="Q24" s="170">
        <f t="shared" si="3"/>
        <v>0.10416666666666667</v>
      </c>
      <c r="R24" s="103"/>
    </row>
    <row r="25" spans="1:18" hidden="1" x14ac:dyDescent="0.2">
      <c r="A25" s="159">
        <v>15</v>
      </c>
      <c r="B25" s="171" t="s">
        <v>72</v>
      </c>
      <c r="C25" s="172" t="s">
        <v>14</v>
      </c>
      <c r="D25" s="173">
        <v>1</v>
      </c>
      <c r="E25" s="163">
        <v>12</v>
      </c>
      <c r="F25" s="164">
        <v>1</v>
      </c>
      <c r="G25" s="164">
        <v>1</v>
      </c>
      <c r="H25" s="164">
        <v>1</v>
      </c>
      <c r="I25" s="163">
        <v>2</v>
      </c>
      <c r="J25" s="164">
        <v>1</v>
      </c>
      <c r="K25" s="164">
        <v>1</v>
      </c>
      <c r="L25" s="165">
        <v>1</v>
      </c>
      <c r="M25" s="177">
        <f t="shared" si="2"/>
        <v>20</v>
      </c>
      <c r="N25" s="178">
        <v>4</v>
      </c>
      <c r="O25" s="168">
        <f t="shared" si="4"/>
        <v>0.25</v>
      </c>
      <c r="P25" s="169">
        <f t="shared" si="1"/>
        <v>0.3125</v>
      </c>
      <c r="Q25" s="170">
        <f t="shared" si="3"/>
        <v>0.10416666666666667</v>
      </c>
      <c r="R25" s="103"/>
    </row>
    <row r="26" spans="1:18" hidden="1" x14ac:dyDescent="0.2">
      <c r="A26" s="159">
        <v>16</v>
      </c>
      <c r="B26" s="171" t="s">
        <v>75</v>
      </c>
      <c r="C26" s="172" t="s">
        <v>14</v>
      </c>
      <c r="D26" s="173">
        <v>1</v>
      </c>
      <c r="E26" s="174">
        <v>36</v>
      </c>
      <c r="F26" s="164">
        <v>1</v>
      </c>
      <c r="G26" s="164">
        <v>1</v>
      </c>
      <c r="H26" s="164">
        <v>1</v>
      </c>
      <c r="I26" s="163">
        <v>5</v>
      </c>
      <c r="J26" s="164">
        <v>2</v>
      </c>
      <c r="K26" s="164">
        <v>1</v>
      </c>
      <c r="L26" s="165">
        <v>1</v>
      </c>
      <c r="M26" s="177">
        <f t="shared" si="2"/>
        <v>48</v>
      </c>
      <c r="N26" s="178">
        <v>2</v>
      </c>
      <c r="O26" s="168">
        <f t="shared" si="4"/>
        <v>0.5</v>
      </c>
      <c r="P26" s="169">
        <f t="shared" si="1"/>
        <v>1.625</v>
      </c>
      <c r="Q26" s="170">
        <f t="shared" si="3"/>
        <v>0.375</v>
      </c>
      <c r="R26" s="103"/>
    </row>
    <row r="27" spans="1:18" hidden="1" x14ac:dyDescent="0.2">
      <c r="A27" s="159">
        <v>17</v>
      </c>
      <c r="B27" s="171" t="s">
        <v>39</v>
      </c>
      <c r="C27" s="172" t="s">
        <v>14</v>
      </c>
      <c r="D27" s="173">
        <v>1</v>
      </c>
      <c r="E27" s="174">
        <v>36</v>
      </c>
      <c r="F27" s="175">
        <v>1</v>
      </c>
      <c r="G27" s="175">
        <v>1</v>
      </c>
      <c r="H27" s="175">
        <v>1</v>
      </c>
      <c r="I27" s="174">
        <v>5</v>
      </c>
      <c r="J27" s="175">
        <v>2</v>
      </c>
      <c r="K27" s="175">
        <v>1</v>
      </c>
      <c r="L27" s="176">
        <v>1</v>
      </c>
      <c r="M27" s="177">
        <f>SUM(E27:L27)</f>
        <v>48</v>
      </c>
      <c r="N27" s="178">
        <v>2</v>
      </c>
      <c r="O27" s="168">
        <f t="shared" si="4"/>
        <v>0.5</v>
      </c>
      <c r="P27" s="169">
        <f t="shared" si="1"/>
        <v>1.625</v>
      </c>
      <c r="Q27" s="170">
        <f t="shared" si="3"/>
        <v>0.375</v>
      </c>
      <c r="R27" s="103"/>
    </row>
    <row r="28" spans="1:18" hidden="1" x14ac:dyDescent="0.2">
      <c r="A28" s="159">
        <v>18</v>
      </c>
      <c r="B28" s="171" t="s">
        <v>40</v>
      </c>
      <c r="C28" s="172" t="s">
        <v>14</v>
      </c>
      <c r="D28" s="173">
        <v>1</v>
      </c>
      <c r="E28" s="174">
        <v>16</v>
      </c>
      <c r="F28" s="175">
        <v>1</v>
      </c>
      <c r="G28" s="175">
        <v>1</v>
      </c>
      <c r="H28" s="175">
        <v>1</v>
      </c>
      <c r="I28" s="174">
        <v>2</v>
      </c>
      <c r="J28" s="175">
        <v>1</v>
      </c>
      <c r="K28" s="175">
        <v>1</v>
      </c>
      <c r="L28" s="176">
        <v>1</v>
      </c>
      <c r="M28" s="177">
        <f>SUM(E28:L28)</f>
        <v>24</v>
      </c>
      <c r="N28" s="178">
        <v>3</v>
      </c>
      <c r="O28" s="168">
        <f t="shared" si="4"/>
        <v>0.33333333333333331</v>
      </c>
      <c r="P28" s="169">
        <f t="shared" si="1"/>
        <v>0.52777777777777779</v>
      </c>
      <c r="Q28" s="170">
        <f t="shared" si="3"/>
        <v>0.13888888888888887</v>
      </c>
      <c r="R28" s="103"/>
    </row>
    <row r="29" spans="1:18" hidden="1" x14ac:dyDescent="0.2">
      <c r="A29" s="159">
        <v>19</v>
      </c>
      <c r="B29" s="171" t="s">
        <v>41</v>
      </c>
      <c r="C29" s="172" t="s">
        <v>35</v>
      </c>
      <c r="D29" s="173">
        <v>1</v>
      </c>
      <c r="E29" s="174">
        <v>16</v>
      </c>
      <c r="F29" s="175">
        <v>1</v>
      </c>
      <c r="G29" s="175">
        <v>1</v>
      </c>
      <c r="H29" s="175">
        <v>1</v>
      </c>
      <c r="I29" s="174">
        <v>2</v>
      </c>
      <c r="J29" s="175">
        <v>1</v>
      </c>
      <c r="K29" s="175">
        <v>1</v>
      </c>
      <c r="L29" s="176">
        <v>1</v>
      </c>
      <c r="M29" s="177">
        <f>SUM(E29:L29)</f>
        <v>24</v>
      </c>
      <c r="N29" s="178">
        <v>3</v>
      </c>
      <c r="O29" s="168">
        <f t="shared" si="4"/>
        <v>0.33333333333333331</v>
      </c>
      <c r="P29" s="169">
        <f t="shared" si="1"/>
        <v>0.52777777777777779</v>
      </c>
      <c r="Q29" s="170">
        <f t="shared" si="3"/>
        <v>0.13888888888888887</v>
      </c>
      <c r="R29" s="103"/>
    </row>
    <row r="30" spans="1:18" hidden="1" x14ac:dyDescent="0.2">
      <c r="A30" s="159">
        <v>20</v>
      </c>
      <c r="B30" s="171" t="s">
        <v>42</v>
      </c>
      <c r="C30" s="172" t="s">
        <v>14</v>
      </c>
      <c r="D30" s="173">
        <v>1</v>
      </c>
      <c r="E30" s="174">
        <v>4</v>
      </c>
      <c r="F30" s="175">
        <v>0</v>
      </c>
      <c r="G30" s="175">
        <v>0</v>
      </c>
      <c r="H30" s="175">
        <v>0</v>
      </c>
      <c r="I30" s="174">
        <v>1</v>
      </c>
      <c r="J30" s="175">
        <v>0</v>
      </c>
      <c r="K30" s="175">
        <v>0</v>
      </c>
      <c r="L30" s="176">
        <v>0</v>
      </c>
      <c r="M30" s="177">
        <f>SUM(E30:L30)</f>
        <v>5</v>
      </c>
      <c r="N30" s="178">
        <v>5</v>
      </c>
      <c r="O30" s="168">
        <f t="shared" si="4"/>
        <v>0.2</v>
      </c>
      <c r="P30" s="169">
        <f t="shared" si="1"/>
        <v>6.6666666666666666E-2</v>
      </c>
      <c r="Q30" s="170">
        <f t="shared" si="3"/>
        <v>1.6666666666666666E-2</v>
      </c>
      <c r="R30" s="103"/>
    </row>
    <row r="31" spans="1:18" hidden="1" x14ac:dyDescent="0.2">
      <c r="A31" s="159">
        <v>21</v>
      </c>
      <c r="B31" s="171" t="s">
        <v>43</v>
      </c>
      <c r="C31" s="172" t="s">
        <v>14</v>
      </c>
      <c r="D31" s="173">
        <v>1</v>
      </c>
      <c r="E31" s="174">
        <v>2</v>
      </c>
      <c r="F31" s="175">
        <v>0</v>
      </c>
      <c r="G31" s="175">
        <v>0</v>
      </c>
      <c r="H31" s="175">
        <v>0</v>
      </c>
      <c r="I31" s="174">
        <v>1</v>
      </c>
      <c r="J31" s="175">
        <v>0</v>
      </c>
      <c r="K31" s="175">
        <v>0</v>
      </c>
      <c r="L31" s="176">
        <v>0</v>
      </c>
      <c r="M31" s="177">
        <f t="shared" si="2"/>
        <v>3</v>
      </c>
      <c r="N31" s="178">
        <v>10</v>
      </c>
      <c r="O31" s="168">
        <f t="shared" si="4"/>
        <v>0.1</v>
      </c>
      <c r="P31" s="169">
        <f t="shared" si="1"/>
        <v>1.6666666666666666E-2</v>
      </c>
      <c r="Q31" s="170">
        <f t="shared" si="3"/>
        <v>8.3333333333333332E-3</v>
      </c>
      <c r="R31" s="103"/>
    </row>
    <row r="32" spans="1:18" ht="33.75" hidden="1" x14ac:dyDescent="0.2">
      <c r="A32" s="159">
        <v>22</v>
      </c>
      <c r="B32" s="171" t="s">
        <v>73</v>
      </c>
      <c r="C32" s="172" t="s">
        <v>35</v>
      </c>
      <c r="D32" s="173">
        <v>1</v>
      </c>
      <c r="E32" s="163">
        <v>16</v>
      </c>
      <c r="F32" s="164">
        <v>1</v>
      </c>
      <c r="G32" s="164">
        <v>1</v>
      </c>
      <c r="H32" s="164">
        <v>1</v>
      </c>
      <c r="I32" s="163">
        <v>5</v>
      </c>
      <c r="J32" s="164">
        <v>1</v>
      </c>
      <c r="K32" s="164">
        <v>1</v>
      </c>
      <c r="L32" s="165">
        <v>1</v>
      </c>
      <c r="M32" s="177">
        <f t="shared" si="2"/>
        <v>27</v>
      </c>
      <c r="N32" s="178">
        <v>1</v>
      </c>
      <c r="O32" s="168">
        <f t="shared" si="4"/>
        <v>1</v>
      </c>
      <c r="P32" s="169">
        <f t="shared" si="1"/>
        <v>1.5833333333333333</v>
      </c>
      <c r="Q32" s="170">
        <f t="shared" si="3"/>
        <v>0.66666666666666663</v>
      </c>
      <c r="R32" s="103"/>
    </row>
    <row r="33" spans="1:18" hidden="1" x14ac:dyDescent="0.2">
      <c r="A33" s="159">
        <v>23</v>
      </c>
      <c r="B33" s="171" t="s">
        <v>44</v>
      </c>
      <c r="C33" s="180"/>
      <c r="D33" s="173">
        <v>1</v>
      </c>
      <c r="E33" s="174">
        <v>1</v>
      </c>
      <c r="F33" s="175">
        <v>0</v>
      </c>
      <c r="G33" s="175">
        <v>0</v>
      </c>
      <c r="H33" s="175">
        <v>0</v>
      </c>
      <c r="I33" s="174">
        <v>1</v>
      </c>
      <c r="J33" s="175">
        <v>0</v>
      </c>
      <c r="K33" s="175">
        <v>0</v>
      </c>
      <c r="L33" s="176">
        <v>0</v>
      </c>
      <c r="M33" s="177">
        <f t="shared" si="2"/>
        <v>2</v>
      </c>
      <c r="N33" s="178">
        <v>10</v>
      </c>
      <c r="O33" s="168">
        <f t="shared" si="4"/>
        <v>0.1</v>
      </c>
      <c r="P33" s="169">
        <f t="shared" si="1"/>
        <v>8.3333333333333332E-3</v>
      </c>
      <c r="Q33" s="170">
        <f t="shared" si="3"/>
        <v>8.3333333333333332E-3</v>
      </c>
      <c r="R33" s="103"/>
    </row>
    <row r="34" spans="1:18" ht="12.75" hidden="1" customHeight="1" x14ac:dyDescent="0.2">
      <c r="A34" s="159">
        <v>24</v>
      </c>
      <c r="B34" s="171" t="s">
        <v>133</v>
      </c>
      <c r="C34" s="172" t="s">
        <v>14</v>
      </c>
      <c r="D34" s="173">
        <v>1</v>
      </c>
      <c r="E34" s="174">
        <v>1</v>
      </c>
      <c r="F34" s="175">
        <v>0</v>
      </c>
      <c r="G34" s="175">
        <v>0</v>
      </c>
      <c r="H34" s="175">
        <v>0</v>
      </c>
      <c r="I34" s="174">
        <v>0</v>
      </c>
      <c r="J34" s="175">
        <v>0</v>
      </c>
      <c r="K34" s="175">
        <v>0</v>
      </c>
      <c r="L34" s="176">
        <v>0</v>
      </c>
      <c r="M34" s="177">
        <f t="shared" si="2"/>
        <v>1</v>
      </c>
      <c r="N34" s="178">
        <v>15</v>
      </c>
      <c r="O34" s="168">
        <f t="shared" si="4"/>
        <v>6.6666666666666666E-2</v>
      </c>
      <c r="P34" s="169">
        <f t="shared" si="1"/>
        <v>5.5555555555555558E-3</v>
      </c>
      <c r="Q34" s="170">
        <f t="shared" si="3"/>
        <v>0</v>
      </c>
      <c r="R34" s="103"/>
    </row>
    <row r="35" spans="1:18" hidden="1" x14ac:dyDescent="0.2">
      <c r="A35" s="159">
        <v>25</v>
      </c>
      <c r="B35" s="171" t="s">
        <v>45</v>
      </c>
      <c r="C35" s="172" t="s">
        <v>14</v>
      </c>
      <c r="D35" s="173">
        <v>1</v>
      </c>
      <c r="E35" s="174">
        <v>1</v>
      </c>
      <c r="F35" s="175">
        <v>1</v>
      </c>
      <c r="G35" s="175">
        <v>1</v>
      </c>
      <c r="H35" s="175">
        <v>1</v>
      </c>
      <c r="I35" s="174">
        <v>1</v>
      </c>
      <c r="J35" s="175">
        <v>1</v>
      </c>
      <c r="K35" s="175">
        <v>1</v>
      </c>
      <c r="L35" s="176">
        <v>1</v>
      </c>
      <c r="M35" s="177">
        <f t="shared" si="2"/>
        <v>8</v>
      </c>
      <c r="N35" s="178">
        <v>5</v>
      </c>
      <c r="O35" s="168">
        <f t="shared" si="4"/>
        <v>0.2</v>
      </c>
      <c r="P35" s="169">
        <f t="shared" si="1"/>
        <v>6.6666666666666666E-2</v>
      </c>
      <c r="Q35" s="170">
        <f t="shared" si="3"/>
        <v>6.6666666666666666E-2</v>
      </c>
      <c r="R35" s="103"/>
    </row>
    <row r="36" spans="1:18" hidden="1" x14ac:dyDescent="0.2">
      <c r="A36" s="159">
        <v>26</v>
      </c>
      <c r="B36" s="181" t="s">
        <v>124</v>
      </c>
      <c r="C36" s="172" t="s">
        <v>14</v>
      </c>
      <c r="D36" s="173">
        <v>1</v>
      </c>
      <c r="E36" s="182">
        <v>16</v>
      </c>
      <c r="F36" s="183">
        <v>1</v>
      </c>
      <c r="G36" s="183">
        <v>1</v>
      </c>
      <c r="H36" s="183">
        <v>1</v>
      </c>
      <c r="I36" s="182">
        <v>2</v>
      </c>
      <c r="J36" s="183">
        <v>1</v>
      </c>
      <c r="K36" s="183">
        <v>1</v>
      </c>
      <c r="L36" s="184">
        <v>1</v>
      </c>
      <c r="M36" s="177">
        <f t="shared" si="2"/>
        <v>24</v>
      </c>
      <c r="N36" s="178">
        <v>5</v>
      </c>
      <c r="O36" s="185">
        <f t="shared" si="4"/>
        <v>0.2</v>
      </c>
      <c r="P36" s="169">
        <f t="shared" si="1"/>
        <v>0.31666666666666671</v>
      </c>
      <c r="Q36" s="186">
        <f t="shared" si="3"/>
        <v>8.3333333333333329E-2</v>
      </c>
      <c r="R36" s="103"/>
    </row>
    <row r="37" spans="1:18" hidden="1" x14ac:dyDescent="0.2">
      <c r="A37" s="159">
        <v>27</v>
      </c>
      <c r="B37" s="181" t="s">
        <v>159</v>
      </c>
      <c r="C37" s="172" t="s">
        <v>14</v>
      </c>
      <c r="D37" s="173">
        <v>1</v>
      </c>
      <c r="E37" s="182">
        <v>4</v>
      </c>
      <c r="F37" s="183">
        <v>0</v>
      </c>
      <c r="G37" s="183">
        <v>0</v>
      </c>
      <c r="H37" s="183">
        <v>0</v>
      </c>
      <c r="I37" s="182">
        <v>1</v>
      </c>
      <c r="J37" s="183">
        <v>0</v>
      </c>
      <c r="K37" s="183">
        <v>0</v>
      </c>
      <c r="L37" s="184">
        <v>0</v>
      </c>
      <c r="M37" s="177">
        <f t="shared" si="2"/>
        <v>5</v>
      </c>
      <c r="N37" s="178">
        <v>5</v>
      </c>
      <c r="O37" s="185">
        <f t="shared" si="4"/>
        <v>0.2</v>
      </c>
      <c r="P37" s="169">
        <f t="shared" si="1"/>
        <v>6.6666666666666666E-2</v>
      </c>
      <c r="Q37" s="186">
        <f t="shared" si="3"/>
        <v>1.6666666666666666E-2</v>
      </c>
      <c r="R37" s="103"/>
    </row>
    <row r="38" spans="1:18" hidden="1" x14ac:dyDescent="0.2">
      <c r="A38" s="159">
        <v>28</v>
      </c>
      <c r="B38" s="181" t="s">
        <v>125</v>
      </c>
      <c r="C38" s="172" t="s">
        <v>14</v>
      </c>
      <c r="D38" s="173">
        <v>1</v>
      </c>
      <c r="E38" s="182">
        <v>16</v>
      </c>
      <c r="F38" s="183">
        <v>1</v>
      </c>
      <c r="G38" s="183">
        <v>1</v>
      </c>
      <c r="H38" s="183">
        <v>1</v>
      </c>
      <c r="I38" s="182">
        <v>2</v>
      </c>
      <c r="J38" s="183">
        <v>1</v>
      </c>
      <c r="K38" s="183">
        <v>1</v>
      </c>
      <c r="L38" s="184">
        <v>1</v>
      </c>
      <c r="M38" s="177">
        <f t="shared" si="2"/>
        <v>24</v>
      </c>
      <c r="N38" s="178">
        <v>5</v>
      </c>
      <c r="O38" s="185">
        <f t="shared" si="4"/>
        <v>0.2</v>
      </c>
      <c r="P38" s="169">
        <f t="shared" si="1"/>
        <v>0.31666666666666671</v>
      </c>
      <c r="Q38" s="186">
        <f t="shared" si="3"/>
        <v>8.3333333333333329E-2</v>
      </c>
      <c r="R38" s="103"/>
    </row>
    <row r="39" spans="1:18" hidden="1" x14ac:dyDescent="0.2">
      <c r="A39" s="159">
        <v>29</v>
      </c>
      <c r="B39" s="181" t="s">
        <v>126</v>
      </c>
      <c r="C39" s="172" t="s">
        <v>14</v>
      </c>
      <c r="D39" s="173">
        <v>1</v>
      </c>
      <c r="E39" s="182">
        <v>4</v>
      </c>
      <c r="F39" s="183">
        <v>0</v>
      </c>
      <c r="G39" s="183">
        <v>0</v>
      </c>
      <c r="H39" s="183">
        <v>0</v>
      </c>
      <c r="I39" s="182">
        <v>1</v>
      </c>
      <c r="J39" s="183">
        <v>0</v>
      </c>
      <c r="K39" s="183">
        <v>0</v>
      </c>
      <c r="L39" s="184">
        <v>0</v>
      </c>
      <c r="M39" s="177">
        <f t="shared" si="2"/>
        <v>5</v>
      </c>
      <c r="N39" s="178">
        <v>5</v>
      </c>
      <c r="O39" s="185">
        <f t="shared" si="4"/>
        <v>0.2</v>
      </c>
      <c r="P39" s="169">
        <f t="shared" si="1"/>
        <v>6.6666666666666666E-2</v>
      </c>
      <c r="Q39" s="186">
        <f t="shared" si="3"/>
        <v>1.6666666666666666E-2</v>
      </c>
      <c r="R39" s="103"/>
    </row>
    <row r="40" spans="1:18" ht="13.5" hidden="1" thickBot="1" x14ac:dyDescent="0.25">
      <c r="A40" s="187"/>
      <c r="B40" s="188"/>
      <c r="C40" s="189"/>
      <c r="D40" s="190"/>
      <c r="E40" s="191"/>
      <c r="F40" s="192"/>
      <c r="G40" s="192"/>
      <c r="H40" s="192"/>
      <c r="I40" s="191"/>
      <c r="J40" s="192"/>
      <c r="K40" s="192"/>
      <c r="L40" s="193"/>
      <c r="M40" s="194"/>
      <c r="N40" s="195"/>
      <c r="O40" s="196"/>
      <c r="P40" s="196"/>
      <c r="Q40" s="197">
        <f t="shared" si="3"/>
        <v>0</v>
      </c>
      <c r="R40" s="103"/>
    </row>
    <row r="41" spans="1:18" hidden="1" x14ac:dyDescent="0.2">
      <c r="A41" s="140" t="s">
        <v>0</v>
      </c>
      <c r="B41" s="141" t="s">
        <v>13</v>
      </c>
      <c r="C41" s="142"/>
      <c r="D41" s="143"/>
      <c r="E41" s="143"/>
      <c r="F41" s="144"/>
      <c r="G41" s="144"/>
      <c r="H41" s="144"/>
      <c r="I41" s="143"/>
      <c r="J41" s="145"/>
      <c r="K41" s="145"/>
      <c r="L41" s="145"/>
      <c r="M41" s="145"/>
      <c r="N41" s="145"/>
      <c r="O41" s="145"/>
      <c r="P41" s="145"/>
      <c r="Q41" s="146"/>
    </row>
    <row r="42" spans="1:18" hidden="1" x14ac:dyDescent="0.2">
      <c r="A42" s="198">
        <v>1</v>
      </c>
      <c r="B42" s="171" t="s">
        <v>46</v>
      </c>
      <c r="C42" s="172" t="s">
        <v>14</v>
      </c>
      <c r="D42" s="173">
        <v>1</v>
      </c>
      <c r="E42" s="174">
        <v>4</v>
      </c>
      <c r="F42" s="175">
        <v>0</v>
      </c>
      <c r="G42" s="175">
        <v>0</v>
      </c>
      <c r="H42" s="175">
        <v>0</v>
      </c>
      <c r="I42" s="174">
        <v>1</v>
      </c>
      <c r="J42" s="175">
        <v>0</v>
      </c>
      <c r="K42" s="175">
        <v>0</v>
      </c>
      <c r="L42" s="176">
        <v>0</v>
      </c>
      <c r="M42" s="177">
        <f t="shared" ref="M42:M54" si="5">SUM(E42:L42)</f>
        <v>5</v>
      </c>
      <c r="N42" s="199">
        <v>7</v>
      </c>
      <c r="O42" s="168">
        <f t="shared" si="4"/>
        <v>0.14285714285714285</v>
      </c>
      <c r="P42" s="169">
        <f>+$D42*SUM(E42:H42)*$O42/12</f>
        <v>4.7619047619047616E-2</v>
      </c>
      <c r="Q42" s="170">
        <f t="shared" ref="Q42:Q54" si="6">+$D42*SUM(I42:L42)*$O42/12</f>
        <v>1.1904761904761904E-2</v>
      </c>
      <c r="R42" s="103"/>
    </row>
    <row r="43" spans="1:18" hidden="1" x14ac:dyDescent="0.2">
      <c r="A43" s="198">
        <v>2</v>
      </c>
      <c r="B43" s="171" t="s">
        <v>47</v>
      </c>
      <c r="C43" s="172" t="s">
        <v>14</v>
      </c>
      <c r="D43" s="173">
        <v>1</v>
      </c>
      <c r="E43" s="174">
        <v>4</v>
      </c>
      <c r="F43" s="175">
        <v>0</v>
      </c>
      <c r="G43" s="175">
        <v>0</v>
      </c>
      <c r="H43" s="175">
        <v>0</v>
      </c>
      <c r="I43" s="174">
        <v>1</v>
      </c>
      <c r="J43" s="175">
        <v>0</v>
      </c>
      <c r="K43" s="175">
        <v>0</v>
      </c>
      <c r="L43" s="176">
        <v>0</v>
      </c>
      <c r="M43" s="177">
        <f t="shared" si="5"/>
        <v>5</v>
      </c>
      <c r="N43" s="199">
        <v>7</v>
      </c>
      <c r="O43" s="168">
        <f t="shared" si="4"/>
        <v>0.14285714285714285</v>
      </c>
      <c r="P43" s="169">
        <f>+$D43*SUM(E43:H43)*$O43/12</f>
        <v>4.7619047619047616E-2</v>
      </c>
      <c r="Q43" s="170">
        <f t="shared" si="6"/>
        <v>1.1904761904761904E-2</v>
      </c>
      <c r="R43" s="103"/>
    </row>
    <row r="44" spans="1:18" ht="22.5" hidden="1" x14ac:dyDescent="0.2">
      <c r="A44" s="198">
        <v>3</v>
      </c>
      <c r="B44" s="171" t="s">
        <v>129</v>
      </c>
      <c r="C44" s="172" t="s">
        <v>14</v>
      </c>
      <c r="D44" s="173">
        <v>1</v>
      </c>
      <c r="E44" s="174">
        <v>16</v>
      </c>
      <c r="F44" s="175">
        <v>1</v>
      </c>
      <c r="G44" s="175">
        <v>1</v>
      </c>
      <c r="H44" s="175">
        <v>1</v>
      </c>
      <c r="I44" s="174">
        <v>2</v>
      </c>
      <c r="J44" s="175">
        <v>0</v>
      </c>
      <c r="K44" s="175">
        <v>1</v>
      </c>
      <c r="L44" s="176">
        <v>1</v>
      </c>
      <c r="M44" s="177">
        <f t="shared" si="5"/>
        <v>23</v>
      </c>
      <c r="N44" s="199">
        <v>4</v>
      </c>
      <c r="O44" s="168">
        <f t="shared" si="4"/>
        <v>0.25</v>
      </c>
      <c r="P44" s="169">
        <f t="shared" ref="P44:P45" si="7">+$D44*SUM(E44:H44)*$O44/12</f>
        <v>0.39583333333333331</v>
      </c>
      <c r="Q44" s="170">
        <f t="shared" si="6"/>
        <v>8.3333333333333329E-2</v>
      </c>
      <c r="R44" s="103"/>
    </row>
    <row r="45" spans="1:18" hidden="1" x14ac:dyDescent="0.2">
      <c r="A45" s="159">
        <v>4</v>
      </c>
      <c r="B45" s="171" t="s">
        <v>130</v>
      </c>
      <c r="C45" s="172" t="s">
        <v>14</v>
      </c>
      <c r="D45" s="173">
        <v>1</v>
      </c>
      <c r="E45" s="174">
        <v>12</v>
      </c>
      <c r="F45" s="175">
        <v>1</v>
      </c>
      <c r="G45" s="175">
        <v>1</v>
      </c>
      <c r="H45" s="175">
        <v>1</v>
      </c>
      <c r="I45" s="174">
        <v>2</v>
      </c>
      <c r="J45" s="175">
        <v>1</v>
      </c>
      <c r="K45" s="175">
        <v>1</v>
      </c>
      <c r="L45" s="176">
        <v>1</v>
      </c>
      <c r="M45" s="177">
        <f t="shared" si="5"/>
        <v>20</v>
      </c>
      <c r="N45" s="199">
        <v>3</v>
      </c>
      <c r="O45" s="168">
        <f t="shared" si="4"/>
        <v>0.33333333333333331</v>
      </c>
      <c r="P45" s="169">
        <f t="shared" si="7"/>
        <v>0.41666666666666669</v>
      </c>
      <c r="Q45" s="170">
        <f t="shared" si="6"/>
        <v>0.13888888888888887</v>
      </c>
      <c r="R45" s="103"/>
    </row>
    <row r="46" spans="1:18" ht="23.25" hidden="1" customHeight="1" x14ac:dyDescent="0.2">
      <c r="A46" s="198">
        <v>5</v>
      </c>
      <c r="B46" s="200" t="s">
        <v>160</v>
      </c>
      <c r="C46" s="172" t="s">
        <v>14</v>
      </c>
      <c r="D46" s="173">
        <v>1</v>
      </c>
      <c r="E46" s="182">
        <v>4</v>
      </c>
      <c r="F46" s="183">
        <v>0</v>
      </c>
      <c r="G46" s="183">
        <v>0</v>
      </c>
      <c r="H46" s="183">
        <v>0</v>
      </c>
      <c r="I46" s="182">
        <v>1</v>
      </c>
      <c r="J46" s="183">
        <v>0</v>
      </c>
      <c r="K46" s="183">
        <v>0</v>
      </c>
      <c r="L46" s="184">
        <v>0</v>
      </c>
      <c r="M46" s="177">
        <f t="shared" si="5"/>
        <v>5</v>
      </c>
      <c r="N46" s="201">
        <v>10</v>
      </c>
      <c r="O46" s="168">
        <f t="shared" si="4"/>
        <v>0.1</v>
      </c>
      <c r="P46" s="169">
        <f t="shared" ref="P46:P54" si="8">+$D46*SUM(E46:H46)*$O46/12</f>
        <v>3.3333333333333333E-2</v>
      </c>
      <c r="Q46" s="170">
        <f t="shared" si="6"/>
        <v>8.3333333333333332E-3</v>
      </c>
      <c r="R46" s="103"/>
    </row>
    <row r="47" spans="1:18" hidden="1" x14ac:dyDescent="0.2">
      <c r="A47" s="159">
        <v>6</v>
      </c>
      <c r="B47" s="171" t="s">
        <v>162</v>
      </c>
      <c r="C47" s="172" t="s">
        <v>14</v>
      </c>
      <c r="D47" s="173">
        <v>1</v>
      </c>
      <c r="E47" s="182">
        <v>16</v>
      </c>
      <c r="F47" s="183">
        <v>1</v>
      </c>
      <c r="G47" s="183">
        <v>1</v>
      </c>
      <c r="H47" s="183">
        <v>1</v>
      </c>
      <c r="I47" s="182">
        <v>2</v>
      </c>
      <c r="J47" s="183">
        <v>1</v>
      </c>
      <c r="K47" s="183">
        <v>1</v>
      </c>
      <c r="L47" s="184">
        <v>1</v>
      </c>
      <c r="M47" s="177">
        <f t="shared" si="5"/>
        <v>24</v>
      </c>
      <c r="N47" s="201">
        <v>10</v>
      </c>
      <c r="O47" s="168">
        <f t="shared" si="4"/>
        <v>0.1</v>
      </c>
      <c r="P47" s="169">
        <f t="shared" si="8"/>
        <v>0.15833333333333335</v>
      </c>
      <c r="Q47" s="170">
        <f t="shared" si="6"/>
        <v>4.1666666666666664E-2</v>
      </c>
      <c r="R47" s="103"/>
    </row>
    <row r="48" spans="1:18" ht="22.5" hidden="1" x14ac:dyDescent="0.2">
      <c r="A48" s="198">
        <v>7</v>
      </c>
      <c r="B48" s="171" t="s">
        <v>117</v>
      </c>
      <c r="C48" s="172" t="s">
        <v>14</v>
      </c>
      <c r="D48" s="173">
        <v>1</v>
      </c>
      <c r="E48" s="182">
        <v>1</v>
      </c>
      <c r="F48" s="183">
        <v>0</v>
      </c>
      <c r="G48" s="183">
        <v>0</v>
      </c>
      <c r="H48" s="183">
        <v>0</v>
      </c>
      <c r="I48" s="182">
        <v>1</v>
      </c>
      <c r="J48" s="183">
        <v>0</v>
      </c>
      <c r="K48" s="183">
        <v>0</v>
      </c>
      <c r="L48" s="184">
        <v>0</v>
      </c>
      <c r="M48" s="177">
        <f t="shared" si="5"/>
        <v>2</v>
      </c>
      <c r="N48" s="201">
        <v>10</v>
      </c>
      <c r="O48" s="168">
        <f t="shared" si="4"/>
        <v>0.1</v>
      </c>
      <c r="P48" s="169">
        <f t="shared" si="8"/>
        <v>8.3333333333333332E-3</v>
      </c>
      <c r="Q48" s="170">
        <f t="shared" si="6"/>
        <v>8.3333333333333332E-3</v>
      </c>
      <c r="R48" s="103"/>
    </row>
    <row r="49" spans="1:18" hidden="1" x14ac:dyDescent="0.2">
      <c r="A49" s="159">
        <v>8</v>
      </c>
      <c r="B49" s="171" t="s">
        <v>118</v>
      </c>
      <c r="C49" s="172" t="s">
        <v>14</v>
      </c>
      <c r="D49" s="173">
        <v>1</v>
      </c>
      <c r="E49" s="182">
        <v>4</v>
      </c>
      <c r="F49" s="183">
        <v>0</v>
      </c>
      <c r="G49" s="183">
        <v>0</v>
      </c>
      <c r="H49" s="183">
        <v>0</v>
      </c>
      <c r="I49" s="182">
        <v>1</v>
      </c>
      <c r="J49" s="183">
        <v>0</v>
      </c>
      <c r="K49" s="183">
        <v>0</v>
      </c>
      <c r="L49" s="184">
        <v>0</v>
      </c>
      <c r="M49" s="177">
        <f t="shared" si="5"/>
        <v>5</v>
      </c>
      <c r="N49" s="201">
        <v>10</v>
      </c>
      <c r="O49" s="168">
        <f t="shared" si="4"/>
        <v>0.1</v>
      </c>
      <c r="P49" s="169">
        <f t="shared" si="8"/>
        <v>3.3333333333333333E-2</v>
      </c>
      <c r="Q49" s="170">
        <f t="shared" si="6"/>
        <v>8.3333333333333332E-3</v>
      </c>
      <c r="R49" s="103"/>
    </row>
    <row r="50" spans="1:18" hidden="1" x14ac:dyDescent="0.2">
      <c r="A50" s="198">
        <v>9</v>
      </c>
      <c r="B50" s="171" t="s">
        <v>119</v>
      </c>
      <c r="C50" s="172" t="s">
        <v>14</v>
      </c>
      <c r="D50" s="173">
        <v>1</v>
      </c>
      <c r="E50" s="182">
        <v>16</v>
      </c>
      <c r="F50" s="183">
        <v>1</v>
      </c>
      <c r="G50" s="183">
        <v>1</v>
      </c>
      <c r="H50" s="183">
        <v>1</v>
      </c>
      <c r="I50" s="182">
        <v>2</v>
      </c>
      <c r="J50" s="183">
        <v>1</v>
      </c>
      <c r="K50" s="183">
        <v>1</v>
      </c>
      <c r="L50" s="184">
        <v>1</v>
      </c>
      <c r="M50" s="177">
        <f t="shared" si="5"/>
        <v>24</v>
      </c>
      <c r="N50" s="201">
        <v>10</v>
      </c>
      <c r="O50" s="168">
        <f t="shared" si="4"/>
        <v>0.1</v>
      </c>
      <c r="P50" s="169">
        <f t="shared" si="8"/>
        <v>0.15833333333333335</v>
      </c>
      <c r="Q50" s="170">
        <f t="shared" si="6"/>
        <v>4.1666666666666664E-2</v>
      </c>
      <c r="R50" s="103"/>
    </row>
    <row r="51" spans="1:18" hidden="1" x14ac:dyDescent="0.2">
      <c r="A51" s="159">
        <v>10</v>
      </c>
      <c r="B51" s="171" t="s">
        <v>120</v>
      </c>
      <c r="C51" s="172" t="s">
        <v>14</v>
      </c>
      <c r="D51" s="173">
        <v>1</v>
      </c>
      <c r="E51" s="182">
        <v>4</v>
      </c>
      <c r="F51" s="183">
        <v>0</v>
      </c>
      <c r="G51" s="183">
        <v>0</v>
      </c>
      <c r="H51" s="183">
        <v>0</v>
      </c>
      <c r="I51" s="182">
        <v>1</v>
      </c>
      <c r="J51" s="183">
        <v>0</v>
      </c>
      <c r="K51" s="183">
        <v>0</v>
      </c>
      <c r="L51" s="184">
        <v>0</v>
      </c>
      <c r="M51" s="177">
        <f t="shared" si="5"/>
        <v>5</v>
      </c>
      <c r="N51" s="201">
        <v>10</v>
      </c>
      <c r="O51" s="168">
        <f t="shared" si="4"/>
        <v>0.1</v>
      </c>
      <c r="P51" s="169">
        <f t="shared" si="8"/>
        <v>3.3333333333333333E-2</v>
      </c>
      <c r="Q51" s="170">
        <f t="shared" si="6"/>
        <v>8.3333333333333332E-3</v>
      </c>
      <c r="R51" s="103"/>
    </row>
    <row r="52" spans="1:18" hidden="1" x14ac:dyDescent="0.2">
      <c r="A52" s="198">
        <v>11</v>
      </c>
      <c r="B52" s="171" t="s">
        <v>121</v>
      </c>
      <c r="C52" s="172" t="s">
        <v>14</v>
      </c>
      <c r="D52" s="173">
        <v>1</v>
      </c>
      <c r="E52" s="182">
        <v>1</v>
      </c>
      <c r="F52" s="183">
        <v>0</v>
      </c>
      <c r="G52" s="183">
        <v>0</v>
      </c>
      <c r="H52" s="183">
        <v>0</v>
      </c>
      <c r="I52" s="182">
        <v>1</v>
      </c>
      <c r="J52" s="183">
        <v>0</v>
      </c>
      <c r="K52" s="183">
        <v>0</v>
      </c>
      <c r="L52" s="184">
        <v>0</v>
      </c>
      <c r="M52" s="177">
        <f t="shared" si="5"/>
        <v>2</v>
      </c>
      <c r="N52" s="201">
        <v>10</v>
      </c>
      <c r="O52" s="168">
        <f t="shared" si="4"/>
        <v>0.1</v>
      </c>
      <c r="P52" s="169">
        <f t="shared" si="8"/>
        <v>8.3333333333333332E-3</v>
      </c>
      <c r="Q52" s="170">
        <f t="shared" si="6"/>
        <v>8.3333333333333332E-3</v>
      </c>
      <c r="R52" s="103"/>
    </row>
    <row r="53" spans="1:18" hidden="1" x14ac:dyDescent="0.2">
      <c r="A53" s="54">
        <v>12</v>
      </c>
      <c r="B53" s="61" t="s">
        <v>122</v>
      </c>
      <c r="C53" s="5" t="s">
        <v>14</v>
      </c>
      <c r="D53" s="22">
        <v>1</v>
      </c>
      <c r="E53" s="131">
        <v>16</v>
      </c>
      <c r="F53" s="132">
        <v>1</v>
      </c>
      <c r="G53" s="132">
        <v>1</v>
      </c>
      <c r="H53" s="132">
        <v>1</v>
      </c>
      <c r="I53" s="131">
        <v>2</v>
      </c>
      <c r="J53" s="132">
        <v>1</v>
      </c>
      <c r="K53" s="132">
        <v>1</v>
      </c>
      <c r="L53" s="133">
        <v>1</v>
      </c>
      <c r="M53" s="104">
        <f t="shared" si="5"/>
        <v>24</v>
      </c>
      <c r="N53" s="134">
        <v>10</v>
      </c>
      <c r="O53" s="43">
        <f t="shared" si="4"/>
        <v>0.1</v>
      </c>
      <c r="P53" s="47">
        <f t="shared" si="8"/>
        <v>0.15833333333333335</v>
      </c>
      <c r="Q53" s="95">
        <f t="shared" si="6"/>
        <v>4.1666666666666664E-2</v>
      </c>
      <c r="R53" s="103"/>
    </row>
    <row r="54" spans="1:18" hidden="1" x14ac:dyDescent="0.2">
      <c r="A54" s="56">
        <v>13</v>
      </c>
      <c r="B54" s="61" t="s">
        <v>123</v>
      </c>
      <c r="C54" s="5" t="s">
        <v>14</v>
      </c>
      <c r="D54" s="22">
        <v>1</v>
      </c>
      <c r="E54" s="131">
        <v>1</v>
      </c>
      <c r="F54" s="132">
        <v>0</v>
      </c>
      <c r="G54" s="132">
        <v>0</v>
      </c>
      <c r="H54" s="132">
        <v>0</v>
      </c>
      <c r="I54" s="132">
        <v>1</v>
      </c>
      <c r="J54" s="132">
        <v>0</v>
      </c>
      <c r="K54" s="131">
        <v>0</v>
      </c>
      <c r="L54" s="132">
        <v>0</v>
      </c>
      <c r="M54" s="104">
        <f t="shared" si="5"/>
        <v>2</v>
      </c>
      <c r="N54" s="134">
        <v>10</v>
      </c>
      <c r="O54" s="43">
        <f t="shared" si="4"/>
        <v>0.1</v>
      </c>
      <c r="P54" s="47">
        <f t="shared" si="8"/>
        <v>8.3333333333333332E-3</v>
      </c>
      <c r="Q54" s="95">
        <f t="shared" si="6"/>
        <v>8.3333333333333332E-3</v>
      </c>
      <c r="R54" s="103"/>
    </row>
    <row r="55" spans="1:18" ht="13.5" hidden="1" thickBot="1" x14ac:dyDescent="0.25">
      <c r="A55" s="55"/>
      <c r="B55" s="62"/>
      <c r="C55" s="26"/>
      <c r="D55" s="27"/>
      <c r="E55" s="28"/>
      <c r="F55" s="87"/>
      <c r="G55" s="87"/>
      <c r="H55" s="87"/>
      <c r="I55" s="28"/>
      <c r="J55" s="87"/>
      <c r="K55" s="87"/>
      <c r="L55" s="102"/>
      <c r="M55" s="59"/>
      <c r="N55" s="91"/>
      <c r="O55" s="44"/>
      <c r="P55" s="44"/>
      <c r="Q55" s="96"/>
      <c r="R55" s="103"/>
    </row>
    <row r="56" spans="1:18" ht="13.5" thickBot="1" x14ac:dyDescent="0.25">
      <c r="A56" s="135" t="s">
        <v>0</v>
      </c>
      <c r="B56" s="105" t="s">
        <v>15</v>
      </c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24"/>
      <c r="R56" s="103"/>
    </row>
    <row r="57" spans="1:18" ht="33.75" x14ac:dyDescent="0.2">
      <c r="A57" s="53">
        <v>1</v>
      </c>
      <c r="B57" s="60" t="s">
        <v>163</v>
      </c>
      <c r="C57" s="23" t="s">
        <v>14</v>
      </c>
      <c r="D57" s="24">
        <v>1</v>
      </c>
      <c r="E57" s="25">
        <v>12</v>
      </c>
      <c r="F57" s="88">
        <v>0</v>
      </c>
      <c r="G57" s="88">
        <v>0</v>
      </c>
      <c r="H57" s="88">
        <v>0</v>
      </c>
      <c r="I57" s="25">
        <v>1</v>
      </c>
      <c r="J57" s="88">
        <v>0</v>
      </c>
      <c r="K57" s="88">
        <v>0</v>
      </c>
      <c r="L57" s="100">
        <v>0</v>
      </c>
      <c r="M57" s="57">
        <f>SUM(E57:L57)</f>
        <v>13</v>
      </c>
      <c r="N57" s="92">
        <v>6</v>
      </c>
      <c r="O57" s="45">
        <f>1/N57</f>
        <v>0.16666666666666666</v>
      </c>
      <c r="P57" s="42">
        <f>+$D57*SUM(E57:H57)*$O57/12</f>
        <v>0.16666666666666666</v>
      </c>
      <c r="Q57" s="93">
        <f>+$D57*SUM(I57:L57)*$O57/12</f>
        <v>1.3888888888888888E-2</v>
      </c>
      <c r="R57" s="103"/>
    </row>
    <row r="58" spans="1:18" ht="33.75" x14ac:dyDescent="0.2">
      <c r="A58" s="54">
        <v>2</v>
      </c>
      <c r="B58" s="61" t="s">
        <v>164</v>
      </c>
      <c r="C58" s="5" t="s">
        <v>14</v>
      </c>
      <c r="D58" s="22">
        <v>1</v>
      </c>
      <c r="E58" s="6">
        <v>3</v>
      </c>
      <c r="F58" s="86">
        <v>0</v>
      </c>
      <c r="G58" s="86">
        <v>0</v>
      </c>
      <c r="H58" s="86">
        <v>0</v>
      </c>
      <c r="I58" s="6">
        <v>1</v>
      </c>
      <c r="J58" s="86">
        <v>0</v>
      </c>
      <c r="K58" s="86">
        <v>0</v>
      </c>
      <c r="L58" s="101">
        <v>0</v>
      </c>
      <c r="M58" s="58">
        <f>SUM(E58:L58)</f>
        <v>4</v>
      </c>
      <c r="N58" s="90">
        <v>6</v>
      </c>
      <c r="O58" s="43">
        <f>1/N58</f>
        <v>0.16666666666666666</v>
      </c>
      <c r="P58" s="47">
        <f>+$D58*SUM(E58:H58)*$O58/12</f>
        <v>4.1666666666666664E-2</v>
      </c>
      <c r="Q58" s="95">
        <f t="shared" si="3"/>
        <v>1.3888888888888888E-2</v>
      </c>
    </row>
    <row r="59" spans="1:18" ht="13.5" thickBot="1" x14ac:dyDescent="0.25">
      <c r="A59" s="55"/>
      <c r="B59" s="62"/>
      <c r="C59" s="26"/>
      <c r="D59" s="27"/>
      <c r="E59" s="28"/>
      <c r="F59" s="87"/>
      <c r="G59" s="87"/>
      <c r="H59" s="87"/>
      <c r="I59" s="28"/>
      <c r="J59" s="87"/>
      <c r="K59" s="87"/>
      <c r="L59" s="102"/>
      <c r="M59" s="59"/>
      <c r="N59" s="91"/>
      <c r="O59" s="44"/>
      <c r="P59" s="44"/>
      <c r="Q59" s="96"/>
    </row>
    <row r="60" spans="1:18" ht="13.5" thickBot="1" x14ac:dyDescent="0.25">
      <c r="A60" s="123"/>
      <c r="B60" s="105" t="s">
        <v>54</v>
      </c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24"/>
    </row>
    <row r="61" spans="1:18" x14ac:dyDescent="0.2">
      <c r="A61" s="53">
        <v>1</v>
      </c>
      <c r="B61" s="60" t="s">
        <v>16</v>
      </c>
      <c r="C61" s="23" t="s">
        <v>14</v>
      </c>
      <c r="D61" s="24">
        <v>1</v>
      </c>
      <c r="E61" s="25">
        <v>5</v>
      </c>
      <c r="F61" s="88">
        <v>0</v>
      </c>
      <c r="G61" s="88">
        <v>0</v>
      </c>
      <c r="H61" s="88">
        <v>0</v>
      </c>
      <c r="I61" s="25">
        <v>1</v>
      </c>
      <c r="J61" s="88">
        <v>0</v>
      </c>
      <c r="K61" s="88">
        <v>0</v>
      </c>
      <c r="L61" s="100">
        <v>0</v>
      </c>
      <c r="M61" s="57">
        <f>SUM(E61:L61)</f>
        <v>6</v>
      </c>
      <c r="N61" s="92">
        <v>5</v>
      </c>
      <c r="O61" s="45">
        <f>1/N61</f>
        <v>0.2</v>
      </c>
      <c r="P61" s="42">
        <f>+$D61*SUM(E61:H61)*$O61/12</f>
        <v>8.3333333333333329E-2</v>
      </c>
      <c r="Q61" s="93">
        <f t="shared" si="3"/>
        <v>1.6666666666666666E-2</v>
      </c>
    </row>
    <row r="62" spans="1:18" x14ac:dyDescent="0.2">
      <c r="A62" s="56">
        <v>2</v>
      </c>
      <c r="B62" s="61" t="s">
        <v>17</v>
      </c>
      <c r="C62" s="5" t="s">
        <v>14</v>
      </c>
      <c r="D62" s="22">
        <v>1</v>
      </c>
      <c r="E62" s="6">
        <v>2</v>
      </c>
      <c r="F62" s="86">
        <v>0</v>
      </c>
      <c r="G62" s="86">
        <v>0</v>
      </c>
      <c r="H62" s="86">
        <v>0</v>
      </c>
      <c r="I62" s="6">
        <v>0</v>
      </c>
      <c r="J62" s="86">
        <v>0</v>
      </c>
      <c r="K62" s="86">
        <v>0</v>
      </c>
      <c r="L62" s="101">
        <v>0</v>
      </c>
      <c r="M62" s="58">
        <f>SUM(E62:L62)</f>
        <v>2</v>
      </c>
      <c r="N62" s="94">
        <v>5</v>
      </c>
      <c r="O62" s="46">
        <f>1/N62</f>
        <v>0.2</v>
      </c>
      <c r="P62" s="47">
        <f>+$D62*SUM(E62:H62)*$O62/12</f>
        <v>3.3333333333333333E-2</v>
      </c>
      <c r="Q62" s="95">
        <f t="shared" si="3"/>
        <v>0</v>
      </c>
    </row>
    <row r="63" spans="1:18" x14ac:dyDescent="0.2">
      <c r="A63" s="56">
        <v>3</v>
      </c>
      <c r="B63" s="61" t="s">
        <v>18</v>
      </c>
      <c r="C63" s="5" t="s">
        <v>14</v>
      </c>
      <c r="D63" s="22">
        <v>1</v>
      </c>
      <c r="E63" s="6">
        <v>1</v>
      </c>
      <c r="F63" s="86">
        <v>0</v>
      </c>
      <c r="G63" s="86">
        <v>0</v>
      </c>
      <c r="H63" s="86">
        <v>0</v>
      </c>
      <c r="I63" s="6">
        <v>1</v>
      </c>
      <c r="J63" s="86">
        <v>0</v>
      </c>
      <c r="K63" s="86">
        <v>0</v>
      </c>
      <c r="L63" s="101">
        <v>0</v>
      </c>
      <c r="M63" s="58">
        <f>SUM(E63:L63)</f>
        <v>2</v>
      </c>
      <c r="N63" s="94">
        <v>5</v>
      </c>
      <c r="O63" s="46">
        <f>1/N63</f>
        <v>0.2</v>
      </c>
      <c r="P63" s="47">
        <f>+$D63*SUM(E63:H63)*$O63/12</f>
        <v>1.6666666666666666E-2</v>
      </c>
      <c r="Q63" s="95">
        <f t="shared" si="3"/>
        <v>1.6666666666666666E-2</v>
      </c>
    </row>
    <row r="64" spans="1:18" x14ac:dyDescent="0.2">
      <c r="A64" s="54">
        <v>4</v>
      </c>
      <c r="B64" s="61" t="s">
        <v>19</v>
      </c>
      <c r="C64" s="5" t="s">
        <v>14</v>
      </c>
      <c r="D64" s="22">
        <v>1</v>
      </c>
      <c r="E64" s="6">
        <v>3</v>
      </c>
      <c r="F64" s="86">
        <v>1</v>
      </c>
      <c r="G64" s="86">
        <v>1</v>
      </c>
      <c r="H64" s="86">
        <v>1</v>
      </c>
      <c r="I64" s="6">
        <v>1</v>
      </c>
      <c r="J64" s="86">
        <v>1</v>
      </c>
      <c r="K64" s="86">
        <v>1</v>
      </c>
      <c r="L64" s="101">
        <v>1</v>
      </c>
      <c r="M64" s="58">
        <f>SUM(E64:L64)</f>
        <v>10</v>
      </c>
      <c r="N64" s="90">
        <v>5</v>
      </c>
      <c r="O64" s="43">
        <f>1/N64</f>
        <v>0.2</v>
      </c>
      <c r="P64" s="47">
        <f>+$D64*SUM(E64:H64)*$O64/12</f>
        <v>0.10000000000000002</v>
      </c>
      <c r="Q64" s="95">
        <f t="shared" si="3"/>
        <v>6.6666666666666666E-2</v>
      </c>
    </row>
    <row r="65" spans="1:23" ht="13.5" thickBot="1" x14ac:dyDescent="0.25">
      <c r="A65" s="55"/>
      <c r="B65" s="62"/>
      <c r="C65" s="26"/>
      <c r="D65" s="27"/>
      <c r="E65" s="28"/>
      <c r="F65" s="87"/>
      <c r="G65" s="87"/>
      <c r="H65" s="87"/>
      <c r="I65" s="28"/>
      <c r="J65" s="87"/>
      <c r="K65" s="87"/>
      <c r="L65" s="102"/>
      <c r="M65" s="59"/>
      <c r="N65" s="91"/>
      <c r="O65" s="44"/>
      <c r="P65" s="44"/>
      <c r="Q65" s="96"/>
    </row>
    <row r="66" spans="1:23" ht="13.5" thickBot="1" x14ac:dyDescent="0.25">
      <c r="A66" s="214" t="s">
        <v>65</v>
      </c>
      <c r="B66" s="215"/>
      <c r="C66" s="215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215"/>
      <c r="O66" s="216"/>
      <c r="P66" s="99">
        <f>SUM(P10:P65)</f>
        <v>35.371626984126991</v>
      </c>
      <c r="Q66" s="98">
        <f>SUM(Q10:Q65)</f>
        <v>9.1793650793650841</v>
      </c>
    </row>
    <row r="67" spans="1:23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W67">
        <v>7.07</v>
      </c>
    </row>
    <row r="68" spans="1:23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23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23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23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23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23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23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23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</sheetData>
  <mergeCells count="2">
    <mergeCell ref="A66:O66"/>
    <mergeCell ref="A6:P6"/>
  </mergeCells>
  <phoneticPr fontId="12" type="noConversion"/>
  <pageMargins left="0.74803149606299213" right="0.17" top="0.38" bottom="0.19" header="0" footer="0"/>
  <pageSetup scale="61" orientation="landscape" r:id="rId1"/>
  <headerFooter alignWithMargins="0"/>
  <ignoredErrors>
    <ignoredError sqref="M57:M64 M40 M12:M26 Q28:Q32 M35 M31:M3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C54"/>
  <sheetViews>
    <sheetView topLeftCell="A13" zoomScaleNormal="100" workbookViewId="0">
      <selection activeCell="B51" sqref="B51"/>
    </sheetView>
  </sheetViews>
  <sheetFormatPr baseColWidth="10" defaultRowHeight="12.75" x14ac:dyDescent="0.2"/>
  <cols>
    <col min="1" max="1" width="26.7109375" customWidth="1"/>
    <col min="2" max="2" width="48.85546875" customWidth="1"/>
    <col min="3" max="3" width="25.140625" customWidth="1"/>
  </cols>
  <sheetData>
    <row r="4" spans="1:3" x14ac:dyDescent="0.2">
      <c r="C4" s="85" t="s">
        <v>107</v>
      </c>
    </row>
    <row r="5" spans="1:3" x14ac:dyDescent="0.2">
      <c r="A5" s="11" t="s">
        <v>58</v>
      </c>
      <c r="B5" s="7"/>
      <c r="C5" s="7"/>
    </row>
    <row r="6" spans="1:3" ht="13.5" thickBot="1" x14ac:dyDescent="0.25">
      <c r="B6" s="7"/>
      <c r="C6" s="7"/>
    </row>
    <row r="7" spans="1:3" ht="26.25" thickBot="1" x14ac:dyDescent="0.25">
      <c r="A7" s="125" t="s">
        <v>57</v>
      </c>
      <c r="B7" s="126" t="s">
        <v>52</v>
      </c>
      <c r="C7" s="127" t="s">
        <v>113</v>
      </c>
    </row>
    <row r="8" spans="1:3" x14ac:dyDescent="0.2">
      <c r="A8" s="14"/>
      <c r="B8" s="15"/>
      <c r="C8" s="16"/>
    </row>
    <row r="9" spans="1:3" x14ac:dyDescent="0.2">
      <c r="A9" s="12" t="s">
        <v>85</v>
      </c>
      <c r="B9" s="8" t="s">
        <v>56</v>
      </c>
      <c r="C9" s="29">
        <v>1</v>
      </c>
    </row>
    <row r="10" spans="1:3" ht="25.5" x14ac:dyDescent="0.2">
      <c r="A10" s="12" t="s">
        <v>85</v>
      </c>
      <c r="B10" s="8" t="s">
        <v>131</v>
      </c>
      <c r="C10" s="29">
        <v>1</v>
      </c>
    </row>
    <row r="11" spans="1:3" x14ac:dyDescent="0.2">
      <c r="A11" s="12" t="s">
        <v>85</v>
      </c>
      <c r="B11" s="8" t="s">
        <v>132</v>
      </c>
      <c r="C11" s="29">
        <v>1</v>
      </c>
    </row>
    <row r="12" spans="1:3" x14ac:dyDescent="0.2">
      <c r="A12" s="12" t="s">
        <v>85</v>
      </c>
      <c r="B12" s="8" t="s">
        <v>67</v>
      </c>
      <c r="C12" s="29">
        <v>1</v>
      </c>
    </row>
    <row r="13" spans="1:3" x14ac:dyDescent="0.2">
      <c r="A13" s="12" t="s">
        <v>85</v>
      </c>
      <c r="B13" s="8" t="s">
        <v>50</v>
      </c>
      <c r="C13" s="29">
        <v>1</v>
      </c>
    </row>
    <row r="14" spans="1:3" x14ac:dyDescent="0.2">
      <c r="A14" s="12" t="s">
        <v>85</v>
      </c>
      <c r="B14" s="9" t="s">
        <v>51</v>
      </c>
      <c r="C14" s="29">
        <v>1</v>
      </c>
    </row>
    <row r="15" spans="1:3" x14ac:dyDescent="0.2">
      <c r="A15" s="12" t="s">
        <v>85</v>
      </c>
      <c r="B15" s="9" t="s">
        <v>55</v>
      </c>
      <c r="C15" s="29">
        <v>1</v>
      </c>
    </row>
    <row r="16" spans="1:3" x14ac:dyDescent="0.2">
      <c r="A16" s="12" t="s">
        <v>85</v>
      </c>
      <c r="B16" s="10" t="s">
        <v>59</v>
      </c>
      <c r="C16" s="30">
        <v>1</v>
      </c>
    </row>
    <row r="17" spans="1:3" x14ac:dyDescent="0.2">
      <c r="A17" s="12" t="s">
        <v>85</v>
      </c>
      <c r="B17" s="10" t="s">
        <v>60</v>
      </c>
      <c r="C17" s="30">
        <v>1</v>
      </c>
    </row>
    <row r="18" spans="1:3" x14ac:dyDescent="0.2">
      <c r="A18" s="12" t="s">
        <v>85</v>
      </c>
      <c r="B18" s="10" t="s">
        <v>64</v>
      </c>
      <c r="C18" s="30">
        <v>1</v>
      </c>
    </row>
    <row r="19" spans="1:3" x14ac:dyDescent="0.2">
      <c r="A19" s="12" t="s">
        <v>85</v>
      </c>
      <c r="B19" s="10" t="s">
        <v>78</v>
      </c>
      <c r="C19" s="30">
        <v>1</v>
      </c>
    </row>
    <row r="20" spans="1:3" x14ac:dyDescent="0.2">
      <c r="A20" s="12" t="s">
        <v>89</v>
      </c>
      <c r="B20" s="8" t="s">
        <v>76</v>
      </c>
      <c r="C20" s="30">
        <v>1</v>
      </c>
    </row>
    <row r="21" spans="1:3" x14ac:dyDescent="0.2">
      <c r="A21" s="12" t="s">
        <v>89</v>
      </c>
      <c r="B21" s="8" t="s">
        <v>67</v>
      </c>
      <c r="C21" s="30">
        <v>1</v>
      </c>
    </row>
    <row r="22" spans="1:3" x14ac:dyDescent="0.2">
      <c r="A22" s="12" t="s">
        <v>89</v>
      </c>
      <c r="B22" s="10" t="s">
        <v>77</v>
      </c>
      <c r="C22" s="30">
        <v>1</v>
      </c>
    </row>
    <row r="23" spans="1:3" x14ac:dyDescent="0.2">
      <c r="A23" s="12" t="s">
        <v>90</v>
      </c>
      <c r="B23" s="8" t="s">
        <v>76</v>
      </c>
      <c r="C23" s="89">
        <v>1</v>
      </c>
    </row>
    <row r="24" spans="1:3" x14ac:dyDescent="0.2">
      <c r="A24" s="12" t="s">
        <v>90</v>
      </c>
      <c r="B24" s="8" t="s">
        <v>67</v>
      </c>
      <c r="C24" s="89">
        <v>1</v>
      </c>
    </row>
    <row r="25" spans="1:3" x14ac:dyDescent="0.2">
      <c r="A25" s="12" t="s">
        <v>90</v>
      </c>
      <c r="B25" s="10" t="s">
        <v>77</v>
      </c>
      <c r="C25" s="30">
        <v>1</v>
      </c>
    </row>
    <row r="26" spans="1:3" x14ac:dyDescent="0.2">
      <c r="A26" s="12" t="s">
        <v>91</v>
      </c>
      <c r="B26" s="8" t="s">
        <v>76</v>
      </c>
      <c r="C26" s="89">
        <v>1</v>
      </c>
    </row>
    <row r="27" spans="1:3" x14ac:dyDescent="0.2">
      <c r="A27" s="12" t="s">
        <v>91</v>
      </c>
      <c r="B27" s="8" t="s">
        <v>67</v>
      </c>
      <c r="C27" s="30">
        <v>1</v>
      </c>
    </row>
    <row r="28" spans="1:3" x14ac:dyDescent="0.2">
      <c r="A28" s="12" t="s">
        <v>91</v>
      </c>
      <c r="B28" s="10" t="s">
        <v>77</v>
      </c>
      <c r="C28" s="30">
        <v>1</v>
      </c>
    </row>
    <row r="29" spans="1:3" x14ac:dyDescent="0.2">
      <c r="A29" s="12"/>
      <c r="B29" s="10"/>
      <c r="C29" s="30"/>
    </row>
    <row r="30" spans="1:3" x14ac:dyDescent="0.2">
      <c r="A30" s="12"/>
      <c r="B30" s="10"/>
      <c r="C30" s="30"/>
    </row>
    <row r="31" spans="1:3" x14ac:dyDescent="0.2">
      <c r="A31" s="12"/>
      <c r="B31" s="10"/>
      <c r="C31" s="30"/>
    </row>
    <row r="32" spans="1:3" x14ac:dyDescent="0.2">
      <c r="A32" s="12"/>
      <c r="B32" s="48" t="s">
        <v>88</v>
      </c>
      <c r="C32" s="49">
        <f>SUM(C9:C31)</f>
        <v>20</v>
      </c>
    </row>
    <row r="33" spans="1:3" x14ac:dyDescent="0.2">
      <c r="A33" s="12"/>
      <c r="B33" s="10"/>
      <c r="C33" s="17"/>
    </row>
    <row r="34" spans="1:3" x14ac:dyDescent="0.2">
      <c r="A34" s="13" t="s">
        <v>92</v>
      </c>
      <c r="B34" s="8" t="s">
        <v>56</v>
      </c>
      <c r="C34" s="29">
        <v>1</v>
      </c>
    </row>
    <row r="35" spans="1:3" x14ac:dyDescent="0.2">
      <c r="A35" s="13" t="s">
        <v>92</v>
      </c>
      <c r="B35" s="8" t="s">
        <v>69</v>
      </c>
      <c r="C35" s="29">
        <v>1</v>
      </c>
    </row>
    <row r="36" spans="1:3" x14ac:dyDescent="0.2">
      <c r="A36" s="13" t="s">
        <v>92</v>
      </c>
      <c r="B36" s="8" t="s">
        <v>67</v>
      </c>
      <c r="C36" s="29">
        <v>1</v>
      </c>
    </row>
    <row r="37" spans="1:3" x14ac:dyDescent="0.2">
      <c r="A37" s="13" t="s">
        <v>92</v>
      </c>
      <c r="B37" s="8" t="s">
        <v>50</v>
      </c>
      <c r="C37" s="29">
        <v>1</v>
      </c>
    </row>
    <row r="38" spans="1:3" x14ac:dyDescent="0.2">
      <c r="A38" s="13" t="s">
        <v>92</v>
      </c>
      <c r="B38" s="9" t="s">
        <v>51</v>
      </c>
      <c r="C38" s="29">
        <v>1</v>
      </c>
    </row>
    <row r="39" spans="1:3" x14ac:dyDescent="0.2">
      <c r="A39" s="13" t="s">
        <v>92</v>
      </c>
      <c r="B39" s="9" t="s">
        <v>55</v>
      </c>
      <c r="C39" s="29">
        <v>1</v>
      </c>
    </row>
    <row r="40" spans="1:3" x14ac:dyDescent="0.2">
      <c r="A40" s="13" t="s">
        <v>92</v>
      </c>
      <c r="B40" s="10" t="s">
        <v>59</v>
      </c>
      <c r="C40" s="30">
        <v>1</v>
      </c>
    </row>
    <row r="41" spans="1:3" x14ac:dyDescent="0.2">
      <c r="A41" s="13" t="s">
        <v>92</v>
      </c>
      <c r="B41" s="10" t="s">
        <v>60</v>
      </c>
      <c r="C41" s="30">
        <v>1</v>
      </c>
    </row>
    <row r="42" spans="1:3" x14ac:dyDescent="0.2">
      <c r="A42" s="13" t="s">
        <v>92</v>
      </c>
      <c r="B42" s="10" t="s">
        <v>78</v>
      </c>
      <c r="C42" s="30">
        <v>1</v>
      </c>
    </row>
    <row r="43" spans="1:3" x14ac:dyDescent="0.2">
      <c r="A43" s="13" t="s">
        <v>93</v>
      </c>
      <c r="B43" s="8" t="s">
        <v>76</v>
      </c>
      <c r="C43" s="30">
        <v>1</v>
      </c>
    </row>
    <row r="44" spans="1:3" x14ac:dyDescent="0.2">
      <c r="A44" s="13" t="s">
        <v>93</v>
      </c>
      <c r="B44" s="8" t="s">
        <v>67</v>
      </c>
      <c r="C44" s="30">
        <v>1</v>
      </c>
    </row>
    <row r="45" spans="1:3" x14ac:dyDescent="0.2">
      <c r="A45" s="13" t="s">
        <v>93</v>
      </c>
      <c r="B45" s="10" t="s">
        <v>77</v>
      </c>
      <c r="C45" s="30">
        <v>1</v>
      </c>
    </row>
    <row r="46" spans="1:3" x14ac:dyDescent="0.2">
      <c r="A46" s="13" t="s">
        <v>94</v>
      </c>
      <c r="B46" s="8" t="s">
        <v>76</v>
      </c>
      <c r="C46" s="30">
        <v>1</v>
      </c>
    </row>
    <row r="47" spans="1:3" x14ac:dyDescent="0.2">
      <c r="A47" s="13" t="s">
        <v>94</v>
      </c>
      <c r="B47" s="8" t="s">
        <v>67</v>
      </c>
      <c r="C47" s="30">
        <v>1</v>
      </c>
    </row>
    <row r="48" spans="1:3" x14ac:dyDescent="0.2">
      <c r="A48" s="13" t="s">
        <v>94</v>
      </c>
      <c r="B48" s="10" t="s">
        <v>77</v>
      </c>
      <c r="C48" s="30">
        <v>1</v>
      </c>
    </row>
    <row r="49" spans="1:3" x14ac:dyDescent="0.2">
      <c r="A49" s="13" t="s">
        <v>95</v>
      </c>
      <c r="B49" s="8" t="s">
        <v>76</v>
      </c>
      <c r="C49" s="30">
        <v>1</v>
      </c>
    </row>
    <row r="50" spans="1:3" x14ac:dyDescent="0.2">
      <c r="A50" s="13" t="s">
        <v>95</v>
      </c>
      <c r="B50" s="8" t="s">
        <v>67</v>
      </c>
      <c r="C50" s="30">
        <v>1</v>
      </c>
    </row>
    <row r="51" spans="1:3" x14ac:dyDescent="0.2">
      <c r="A51" s="13" t="s">
        <v>95</v>
      </c>
      <c r="B51" s="10" t="s">
        <v>77</v>
      </c>
      <c r="C51" s="30">
        <v>1</v>
      </c>
    </row>
    <row r="52" spans="1:3" x14ac:dyDescent="0.2">
      <c r="A52" s="13"/>
      <c r="B52" s="48" t="s">
        <v>96</v>
      </c>
      <c r="C52" s="49">
        <f>SUM(C34:C51)</f>
        <v>18</v>
      </c>
    </row>
    <row r="53" spans="1:3" x14ac:dyDescent="0.2">
      <c r="A53" s="13"/>
      <c r="B53" s="10"/>
      <c r="C53" s="17"/>
    </row>
    <row r="54" spans="1:3" ht="13.5" thickBot="1" x14ac:dyDescent="0.25">
      <c r="A54" s="50"/>
      <c r="B54" s="51"/>
      <c r="C54" s="52"/>
    </row>
  </sheetData>
  <phoneticPr fontId="12" type="noConversion"/>
  <printOptions horizontalCentered="1"/>
  <pageMargins left="0.74803149606299213" right="0.59055118110236227" top="0.15748031496062992" bottom="0.59055118110236227" header="0" footer="0"/>
  <pageSetup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9"/>
  <sheetViews>
    <sheetView workbookViewId="0">
      <selection activeCell="H10" sqref="H10"/>
    </sheetView>
  </sheetViews>
  <sheetFormatPr baseColWidth="10" defaultRowHeight="12.75" x14ac:dyDescent="0.2"/>
  <cols>
    <col min="1" max="1" width="16.5703125" customWidth="1"/>
    <col min="2" max="2" width="27.7109375" customWidth="1"/>
    <col min="3" max="3" width="11.7109375" bestFit="1" customWidth="1"/>
    <col min="4" max="4" width="19.5703125" customWidth="1"/>
    <col min="5" max="5" width="12.85546875" customWidth="1"/>
    <col min="6" max="6" width="13" customWidth="1"/>
    <col min="7" max="7" width="12.7109375" customWidth="1"/>
    <col min="8" max="8" width="12.140625" customWidth="1"/>
    <col min="9" max="9" width="14.42578125" bestFit="1" customWidth="1"/>
  </cols>
  <sheetData>
    <row r="4" spans="1:9" x14ac:dyDescent="0.2">
      <c r="I4" s="85" t="s">
        <v>107</v>
      </c>
    </row>
    <row r="6" spans="1:9" ht="18" x14ac:dyDescent="0.25">
      <c r="A6" s="4" t="s">
        <v>62</v>
      </c>
    </row>
    <row r="7" spans="1:9" ht="18" x14ac:dyDescent="0.25">
      <c r="A7" s="4" t="s">
        <v>109</v>
      </c>
      <c r="B7" s="4"/>
    </row>
    <row r="9" spans="1:9" ht="31.5" x14ac:dyDescent="0.2">
      <c r="A9" s="218" t="s">
        <v>79</v>
      </c>
      <c r="B9" s="218" t="s">
        <v>52</v>
      </c>
      <c r="C9" s="219" t="s">
        <v>61</v>
      </c>
      <c r="D9" s="122" t="s">
        <v>21</v>
      </c>
      <c r="E9" s="219" t="s">
        <v>24</v>
      </c>
      <c r="F9" s="122" t="s">
        <v>22</v>
      </c>
      <c r="G9" s="219" t="s">
        <v>25</v>
      </c>
      <c r="H9" s="122" t="s">
        <v>23</v>
      </c>
      <c r="I9" s="128" t="s">
        <v>114</v>
      </c>
    </row>
    <row r="10" spans="1:9" x14ac:dyDescent="0.2">
      <c r="A10" s="218"/>
      <c r="B10" s="218"/>
      <c r="C10" s="219"/>
      <c r="D10" s="70">
        <v>0.01</v>
      </c>
      <c r="E10" s="219"/>
      <c r="F10" s="70">
        <v>0.01</v>
      </c>
      <c r="G10" s="219"/>
      <c r="H10" s="70">
        <v>0.01</v>
      </c>
      <c r="I10" s="129"/>
    </row>
    <row r="11" spans="1:9" x14ac:dyDescent="0.2">
      <c r="A11" s="71" t="s">
        <v>98</v>
      </c>
      <c r="B11" s="71" t="s">
        <v>30</v>
      </c>
      <c r="C11" s="72">
        <f>+'RR HH'!F61</f>
        <v>50.290000000000006</v>
      </c>
      <c r="D11" s="72">
        <f>+D10*C11</f>
        <v>0.50290000000000012</v>
      </c>
      <c r="E11" s="72">
        <f>+D11+C11</f>
        <v>50.792900000000003</v>
      </c>
      <c r="F11" s="72">
        <f>+F10*E11</f>
        <v>0.50792900000000007</v>
      </c>
      <c r="G11" s="72">
        <f>+F11+E11</f>
        <v>51.300829</v>
      </c>
      <c r="H11" s="72">
        <f>+H10*G11</f>
        <v>0.51300829000000003</v>
      </c>
      <c r="I11" s="73">
        <f>+H11+G11</f>
        <v>51.813837290000002</v>
      </c>
    </row>
    <row r="12" spans="1:9" x14ac:dyDescent="0.2">
      <c r="A12" s="71" t="s">
        <v>106</v>
      </c>
      <c r="B12" s="71" t="s">
        <v>30</v>
      </c>
      <c r="C12" s="72">
        <f>+'RR HH'!F76</f>
        <v>10.700000000000001</v>
      </c>
      <c r="D12" s="72">
        <f>+D10*C12</f>
        <v>0.10700000000000001</v>
      </c>
      <c r="E12" s="72">
        <f>+D12+C12</f>
        <v>10.807</v>
      </c>
      <c r="F12" s="72">
        <f>+F10*E12</f>
        <v>0.10807</v>
      </c>
      <c r="G12" s="72">
        <f>+F12+E12</f>
        <v>10.91507</v>
      </c>
      <c r="H12" s="72">
        <f>+H10*G12</f>
        <v>0.1091507</v>
      </c>
      <c r="I12" s="73">
        <f>+H12+G12</f>
        <v>11.024220700000001</v>
      </c>
    </row>
    <row r="15" spans="1:9" ht="31.5" x14ac:dyDescent="0.2">
      <c r="A15" s="218" t="s">
        <v>79</v>
      </c>
      <c r="B15" s="220" t="s">
        <v>52</v>
      </c>
      <c r="C15" s="219" t="s">
        <v>115</v>
      </c>
      <c r="D15" s="122" t="s">
        <v>21</v>
      </c>
      <c r="E15" s="219" t="s">
        <v>24</v>
      </c>
      <c r="F15" s="122" t="s">
        <v>22</v>
      </c>
      <c r="G15" s="219" t="s">
        <v>25</v>
      </c>
      <c r="H15" s="122" t="s">
        <v>23</v>
      </c>
      <c r="I15" s="128" t="s">
        <v>114</v>
      </c>
    </row>
    <row r="16" spans="1:9" x14ac:dyDescent="0.2">
      <c r="A16" s="218"/>
      <c r="B16" s="220"/>
      <c r="C16" s="219"/>
      <c r="D16" s="70">
        <v>0.01</v>
      </c>
      <c r="E16" s="219"/>
      <c r="F16" s="70">
        <v>0.01</v>
      </c>
      <c r="G16" s="219"/>
      <c r="H16" s="70">
        <v>0.01</v>
      </c>
      <c r="I16" s="129"/>
    </row>
    <row r="17" spans="1:9" ht="38.25" x14ac:dyDescent="0.2">
      <c r="A17" s="130" t="s">
        <v>98</v>
      </c>
      <c r="B17" s="74" t="s">
        <v>53</v>
      </c>
      <c r="C17" s="72">
        <f>+'INSTR-HERR-VEHICULOS'!P66</f>
        <v>35.371626984126991</v>
      </c>
      <c r="D17" s="72">
        <f>+$D$16*C17</f>
        <v>0.35371626984126991</v>
      </c>
      <c r="E17" s="72">
        <f>+D17+C17</f>
        <v>35.725343253968262</v>
      </c>
      <c r="F17" s="72">
        <f>+$F$16*E17</f>
        <v>0.35725343253968261</v>
      </c>
      <c r="G17" s="72">
        <f>+F17+E17</f>
        <v>36.082596686507948</v>
      </c>
      <c r="H17" s="72">
        <f>+$H$16*G17</f>
        <v>0.36082596686507951</v>
      </c>
      <c r="I17" s="73">
        <f>+H17+G17</f>
        <v>36.443422653373027</v>
      </c>
    </row>
    <row r="18" spans="1:9" ht="38.25" x14ac:dyDescent="0.2">
      <c r="A18" s="130" t="s">
        <v>106</v>
      </c>
      <c r="B18" s="74" t="s">
        <v>53</v>
      </c>
      <c r="C18" s="72">
        <f>+'INSTR-HERR-VEHICULOS'!Q66</f>
        <v>9.1793650793650841</v>
      </c>
      <c r="D18" s="72">
        <f>+$D$16*C18</f>
        <v>9.1793650793650844E-2</v>
      </c>
      <c r="E18" s="72">
        <f>+D18+C18</f>
        <v>9.271158730158735</v>
      </c>
      <c r="F18" s="72">
        <f>+$F$16*E18</f>
        <v>9.271158730158735E-2</v>
      </c>
      <c r="G18" s="72">
        <f>+F18+E18</f>
        <v>9.3638703174603215</v>
      </c>
      <c r="H18" s="72">
        <f>+$H$16*G18</f>
        <v>9.3638703174603211E-2</v>
      </c>
      <c r="I18" s="73">
        <f>+H18+G18</f>
        <v>9.4575090206349248</v>
      </c>
    </row>
    <row r="19" spans="1:9" x14ac:dyDescent="0.2">
      <c r="B19" s="68"/>
      <c r="C19" s="20"/>
      <c r="D19" s="20"/>
      <c r="E19" s="20"/>
      <c r="F19" s="20"/>
      <c r="G19" s="20"/>
      <c r="H19" s="20"/>
      <c r="I19" s="69"/>
    </row>
    <row r="20" spans="1:9" x14ac:dyDescent="0.2">
      <c r="B20" s="68"/>
      <c r="C20" s="20"/>
      <c r="D20" s="20"/>
      <c r="E20" s="20"/>
      <c r="F20" s="20"/>
      <c r="G20" s="20"/>
      <c r="H20" s="20"/>
      <c r="I20" s="69"/>
    </row>
    <row r="21" spans="1:9" ht="31.5" x14ac:dyDescent="0.2">
      <c r="A21" s="218" t="s">
        <v>79</v>
      </c>
      <c r="B21" s="218" t="s">
        <v>52</v>
      </c>
      <c r="C21" s="219" t="s">
        <v>115</v>
      </c>
      <c r="D21" s="122" t="s">
        <v>21</v>
      </c>
      <c r="E21" s="219" t="s">
        <v>24</v>
      </c>
      <c r="F21" s="122" t="s">
        <v>22</v>
      </c>
      <c r="G21" s="219" t="s">
        <v>25</v>
      </c>
      <c r="H21" s="122" t="s">
        <v>23</v>
      </c>
      <c r="I21" s="128" t="s">
        <v>114</v>
      </c>
    </row>
    <row r="22" spans="1:9" x14ac:dyDescent="0.2">
      <c r="A22" s="218"/>
      <c r="B22" s="218"/>
      <c r="C22" s="219"/>
      <c r="D22" s="70">
        <v>0.01</v>
      </c>
      <c r="E22" s="219"/>
      <c r="F22" s="70">
        <v>0.01</v>
      </c>
      <c r="G22" s="219"/>
      <c r="H22" s="70">
        <v>0.01</v>
      </c>
      <c r="I22" s="129"/>
    </row>
    <row r="23" spans="1:9" x14ac:dyDescent="0.2">
      <c r="A23" s="71" t="s">
        <v>98</v>
      </c>
      <c r="B23" s="74" t="s">
        <v>58</v>
      </c>
      <c r="C23" s="72">
        <f>+LOGISTICA!C32</f>
        <v>20</v>
      </c>
      <c r="D23" s="72">
        <f>+$D$22*C23</f>
        <v>0.2</v>
      </c>
      <c r="E23" s="72">
        <f>+D23+C23</f>
        <v>20.2</v>
      </c>
      <c r="F23" s="72">
        <f>+$F$22*E23</f>
        <v>0.20199999999999999</v>
      </c>
      <c r="G23" s="72">
        <f>+F23+E23</f>
        <v>20.402000000000001</v>
      </c>
      <c r="H23" s="72">
        <f>+$H$22*G23</f>
        <v>0.20402000000000001</v>
      </c>
      <c r="I23" s="73">
        <f>+H23+G23</f>
        <v>20.606020000000001</v>
      </c>
    </row>
    <row r="24" spans="1:9" x14ac:dyDescent="0.2">
      <c r="A24" s="71" t="s">
        <v>106</v>
      </c>
      <c r="B24" s="74" t="s">
        <v>58</v>
      </c>
      <c r="C24" s="72">
        <f>+LOGISTICA!C52</f>
        <v>18</v>
      </c>
      <c r="D24" s="72">
        <f>+$D$22*C24</f>
        <v>0.18</v>
      </c>
      <c r="E24" s="72">
        <f>+D24+C24</f>
        <v>18.18</v>
      </c>
      <c r="F24" s="72">
        <f>+$F$22*E24</f>
        <v>0.18179999999999999</v>
      </c>
      <c r="G24" s="72">
        <f>+F24+E24</f>
        <v>18.361799999999999</v>
      </c>
      <c r="H24" s="72">
        <f>+$H$22*G24</f>
        <v>0.183618</v>
      </c>
      <c r="I24" s="73">
        <f>+H24+G24</f>
        <v>18.545417999999998</v>
      </c>
    </row>
    <row r="27" spans="1:9" x14ac:dyDescent="0.2">
      <c r="D27" s="18"/>
      <c r="E27" s="21"/>
      <c r="F27" s="18"/>
      <c r="G27" s="21"/>
      <c r="H27" s="18"/>
    </row>
    <row r="28" spans="1:9" x14ac:dyDescent="0.2">
      <c r="D28" s="19"/>
      <c r="E28" s="21"/>
      <c r="F28" s="19"/>
      <c r="G28" s="21"/>
      <c r="H28" s="19"/>
    </row>
    <row r="29" spans="1:9" x14ac:dyDescent="0.2">
      <c r="D29" s="20"/>
      <c r="E29" s="20"/>
      <c r="F29" s="20"/>
      <c r="G29" s="20"/>
      <c r="H29" s="20"/>
    </row>
  </sheetData>
  <mergeCells count="15">
    <mergeCell ref="A21:A22"/>
    <mergeCell ref="G21:G22"/>
    <mergeCell ref="B15:B16"/>
    <mergeCell ref="C15:C16"/>
    <mergeCell ref="E15:E16"/>
    <mergeCell ref="G15:G16"/>
    <mergeCell ref="B21:B22"/>
    <mergeCell ref="C21:C22"/>
    <mergeCell ref="E21:E22"/>
    <mergeCell ref="A15:A16"/>
    <mergeCell ref="A9:A10"/>
    <mergeCell ref="C9:C10"/>
    <mergeCell ref="E9:E10"/>
    <mergeCell ref="G9:G10"/>
    <mergeCell ref="B9:B10"/>
  </mergeCells>
  <phoneticPr fontId="12" type="noConversion"/>
  <printOptions horizontalCentered="1"/>
  <pageMargins left="0.74803149606299213" right="0.74803149606299213" top="0.47244094488188981" bottom="0.35433070866141736" header="0" footer="0"/>
  <pageSetup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10"/>
  <sheetViews>
    <sheetView zoomScaleNormal="100" workbookViewId="0">
      <selection activeCell="C8" sqref="C8"/>
    </sheetView>
  </sheetViews>
  <sheetFormatPr baseColWidth="10" defaultRowHeight="12.75" x14ac:dyDescent="0.2"/>
  <cols>
    <col min="1" max="1" width="16.42578125" bestFit="1" customWidth="1"/>
    <col min="2" max="2" width="30.85546875" customWidth="1"/>
    <col min="3" max="3" width="24" customWidth="1"/>
  </cols>
  <sheetData>
    <row r="3" spans="1:3" x14ac:dyDescent="0.2">
      <c r="C3" s="85" t="s">
        <v>107</v>
      </c>
    </row>
    <row r="4" spans="1:3" x14ac:dyDescent="0.2">
      <c r="C4" s="85"/>
    </row>
    <row r="6" spans="1:3" x14ac:dyDescent="0.2">
      <c r="A6" s="222" t="s">
        <v>79</v>
      </c>
      <c r="B6" s="222" t="s">
        <v>52</v>
      </c>
      <c r="C6" s="221" t="s">
        <v>116</v>
      </c>
    </row>
    <row r="7" spans="1:3" x14ac:dyDescent="0.2">
      <c r="A7" s="222"/>
      <c r="B7" s="222"/>
      <c r="C7" s="221"/>
    </row>
    <row r="8" spans="1:3" ht="25.5" x14ac:dyDescent="0.2">
      <c r="A8" s="77" t="s">
        <v>98</v>
      </c>
      <c r="B8" s="76" t="s">
        <v>63</v>
      </c>
      <c r="C8" s="136">
        <f>+'ADM Y UTILIDADES'!I11+'ADM Y UTILIDADES'!I17+'ADM Y UTILIDADES'!I23</f>
        <v>108.86327994337303</v>
      </c>
    </row>
    <row r="9" spans="1:3" ht="25.5" x14ac:dyDescent="0.2">
      <c r="A9" s="77" t="s">
        <v>106</v>
      </c>
      <c r="B9" s="76" t="s">
        <v>63</v>
      </c>
      <c r="C9" s="136">
        <f>+'ADM Y UTILIDADES'!I12+'ADM Y UTILIDADES'!I18+'ADM Y UTILIDADES'!I24</f>
        <v>39.027147720634922</v>
      </c>
    </row>
    <row r="10" spans="1:3" ht="18" x14ac:dyDescent="0.25">
      <c r="A10" s="223" t="s">
        <v>108</v>
      </c>
      <c r="B10" s="224"/>
      <c r="C10" s="75">
        <f>SUM(C8:C9)</f>
        <v>147.89042766400794</v>
      </c>
    </row>
  </sheetData>
  <mergeCells count="4">
    <mergeCell ref="C6:C7"/>
    <mergeCell ref="A6:A7"/>
    <mergeCell ref="A10:B10"/>
    <mergeCell ref="B6:B7"/>
  </mergeCells>
  <phoneticPr fontId="12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INSTR-HERR-VEHICULOS</vt:lpstr>
      <vt:lpstr>LOGISTICA</vt:lpstr>
      <vt:lpstr>ADM Y UTILIDADES</vt:lpstr>
      <vt:lpstr>RESUMEN REGION 1</vt:lpstr>
      <vt:lpstr>'ADM Y UTILIDADES'!Área_de_impresión</vt:lpstr>
      <vt:lpstr>'INSTR-HERR-VEHICULOS'!Área_de_impresión</vt:lpstr>
      <vt:lpstr>LOGISTICA!Área_de_impresión</vt:lpstr>
      <vt:lpstr>'RESUMEN REGION 1'!Área_de_impresión</vt:lpstr>
      <vt:lpstr>'RR HH'!Área_de_impresión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Alfredo Callejas</cp:lastModifiedBy>
  <cp:lastPrinted>2013-04-02T00:58:02Z</cp:lastPrinted>
  <dcterms:created xsi:type="dcterms:W3CDTF">2006-10-21T16:32:25Z</dcterms:created>
  <dcterms:modified xsi:type="dcterms:W3CDTF">2017-10-20T19:40:26Z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