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0" yWindow="0" windowWidth="15360" windowHeight="5370" tabRatio="656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UTILIDADES'!$A$1:$I$25</definedName>
    <definedName name="_xlnm.Print_Area" localSheetId="1">'INSTR-HERR'!$A$1:$R$36</definedName>
    <definedName name="_xlnm.Print_Area" localSheetId="2">LOGISTICA!$A$1:$C$30</definedName>
    <definedName name="_xlnm.Print_Area" localSheetId="4">'RESUMEN REGION 2'!$A$3:$D$9</definedName>
    <definedName name="_xlnm.Print_Area" localSheetId="0">'RR HH'!$A$1:$F$21</definedName>
  </definedNames>
  <calcPr calcId="152511"/>
</workbook>
</file>

<file path=xl/calcChain.xml><?xml version="1.0" encoding="utf-8"?>
<calcChain xmlns="http://schemas.openxmlformats.org/spreadsheetml/2006/main">
  <c r="J33" i="5" l="1"/>
  <c r="J32" i="5"/>
  <c r="J31" i="5"/>
  <c r="J30" i="5"/>
  <c r="J29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P29" i="5" l="1"/>
  <c r="L33" i="5"/>
  <c r="L32" i="5"/>
  <c r="P32" i="5" s="1"/>
  <c r="L31" i="5"/>
  <c r="M31" i="5" s="1"/>
  <c r="L30" i="5"/>
  <c r="L29" i="5"/>
  <c r="M29" i="5" s="1"/>
  <c r="P33" i="5" l="1"/>
  <c r="M33" i="5"/>
  <c r="P31" i="5"/>
  <c r="P30" i="5"/>
  <c r="M30" i="5"/>
  <c r="Q29" i="5"/>
  <c r="Q30" i="5"/>
  <c r="Q31" i="5"/>
  <c r="Q32" i="5"/>
  <c r="Q33" i="5"/>
  <c r="R33" i="5"/>
  <c r="M32" i="5"/>
  <c r="O29" i="5"/>
  <c r="O30" i="5"/>
  <c r="O31" i="5"/>
  <c r="O32" i="5"/>
  <c r="O33" i="5"/>
  <c r="R32" i="5"/>
  <c r="N29" i="5"/>
  <c r="N30" i="5"/>
  <c r="N31" i="5"/>
  <c r="N32" i="5"/>
  <c r="N33" i="5"/>
  <c r="E16" i="6" l="1"/>
  <c r="F16" i="6" s="1"/>
  <c r="E15" i="6"/>
  <c r="F15" i="6" s="1"/>
  <c r="F17" i="6" l="1"/>
  <c r="C8" i="9" s="1"/>
  <c r="D8" i="9" s="1"/>
  <c r="E8" i="9" s="1"/>
  <c r="F8" i="9" s="1"/>
  <c r="G8" i="9" s="1"/>
  <c r="H8" i="9" s="1"/>
  <c r="I8" i="9" s="1"/>
  <c r="L26" i="5"/>
  <c r="P26" i="5" s="1"/>
  <c r="L25" i="5"/>
  <c r="P25" i="5" s="1"/>
  <c r="L24" i="5"/>
  <c r="P24" i="5" s="1"/>
  <c r="E10" i="6"/>
  <c r="F10" i="6" s="1"/>
  <c r="E9" i="6"/>
  <c r="F9" i="6" s="1"/>
  <c r="O26" i="5" l="1"/>
  <c r="O25" i="5"/>
  <c r="Q25" i="5"/>
  <c r="M25" i="5"/>
  <c r="Q26" i="5"/>
  <c r="N25" i="5"/>
  <c r="M26" i="5"/>
  <c r="N26" i="5"/>
  <c r="R26" i="5"/>
  <c r="R25" i="5"/>
  <c r="R31" i="5"/>
  <c r="R30" i="5"/>
  <c r="O24" i="5"/>
  <c r="N24" i="5"/>
  <c r="R24" i="5"/>
  <c r="M24" i="5"/>
  <c r="Q24" i="5"/>
  <c r="F11" i="6"/>
  <c r="C6" i="9" s="1"/>
  <c r="D6" i="9" s="1"/>
  <c r="E6" i="9" s="1"/>
  <c r="F6" i="9" s="1"/>
  <c r="G6" i="9" s="1"/>
  <c r="H6" i="9" s="1"/>
  <c r="I6" i="9" s="1"/>
  <c r="C29" i="4"/>
  <c r="C25" i="9" s="1"/>
  <c r="D25" i="9" s="1"/>
  <c r="E25" i="9" s="1"/>
  <c r="F25" i="9" s="1"/>
  <c r="G25" i="9" s="1"/>
  <c r="H25" i="9" s="1"/>
  <c r="I25" i="9" s="1"/>
  <c r="C20" i="4"/>
  <c r="C24" i="9" s="1"/>
  <c r="D24" i="9" s="1"/>
  <c r="E24" i="9" s="1"/>
  <c r="F24" i="9" s="1"/>
  <c r="G24" i="9" s="1"/>
  <c r="H24" i="9" s="1"/>
  <c r="I24" i="9" s="1"/>
  <c r="C12" i="4"/>
  <c r="C22" i="9" s="1"/>
  <c r="D22" i="9" s="1"/>
  <c r="E22" i="9" s="1"/>
  <c r="F22" i="9" s="1"/>
  <c r="G22" i="9" s="1"/>
  <c r="L6" i="5"/>
  <c r="P6" i="5" s="1"/>
  <c r="E7" i="6"/>
  <c r="F7" i="6" s="1"/>
  <c r="E6" i="6"/>
  <c r="F6" i="6" s="1"/>
  <c r="E18" i="6"/>
  <c r="F18" i="6" s="1"/>
  <c r="E19" i="6"/>
  <c r="F19" i="6" s="1"/>
  <c r="L7" i="5"/>
  <c r="P7" i="5" s="1"/>
  <c r="L8" i="5"/>
  <c r="P8" i="5" s="1"/>
  <c r="L9" i="5"/>
  <c r="P9" i="5" s="1"/>
  <c r="L10" i="5"/>
  <c r="P10" i="5" s="1"/>
  <c r="L11" i="5"/>
  <c r="P11" i="5" s="1"/>
  <c r="L12" i="5"/>
  <c r="P12" i="5" s="1"/>
  <c r="L13" i="5"/>
  <c r="P13" i="5" s="1"/>
  <c r="L14" i="5"/>
  <c r="P14" i="5" s="1"/>
  <c r="L15" i="5"/>
  <c r="P15" i="5" s="1"/>
  <c r="L16" i="5"/>
  <c r="P16" i="5" s="1"/>
  <c r="L17" i="5"/>
  <c r="P17" i="5" s="1"/>
  <c r="L18" i="5"/>
  <c r="P18" i="5" s="1"/>
  <c r="L19" i="5"/>
  <c r="P19" i="5" s="1"/>
  <c r="L20" i="5"/>
  <c r="P20" i="5" s="1"/>
  <c r="L21" i="5"/>
  <c r="P21" i="5" s="1"/>
  <c r="L22" i="5"/>
  <c r="P22" i="5" s="1"/>
  <c r="L23" i="5"/>
  <c r="P23" i="5" s="1"/>
  <c r="C23" i="9"/>
  <c r="D23" i="9" s="1"/>
  <c r="E23" i="9" s="1"/>
  <c r="F23" i="9" s="1"/>
  <c r="G23" i="9" s="1"/>
  <c r="H23" i="9" s="1"/>
  <c r="I23" i="9" s="1"/>
  <c r="E12" i="6"/>
  <c r="F12" i="6" s="1"/>
  <c r="E13" i="6"/>
  <c r="F13" i="6" s="1"/>
  <c r="C21" i="9"/>
  <c r="D21" i="9" s="1"/>
  <c r="E21" i="9" s="1"/>
  <c r="F21" i="9" s="1"/>
  <c r="G21" i="9" s="1"/>
  <c r="H21" i="9" s="1"/>
  <c r="I21" i="9" s="1"/>
  <c r="F8" i="6" l="1"/>
  <c r="F14" i="6"/>
  <c r="C7" i="9" s="1"/>
  <c r="D7" i="9" s="1"/>
  <c r="E7" i="9" s="1"/>
  <c r="F7" i="9" s="1"/>
  <c r="G7" i="9" s="1"/>
  <c r="H7" i="9" s="1"/>
  <c r="I7" i="9" s="1"/>
  <c r="P36" i="5"/>
  <c r="C16" i="9" s="1"/>
  <c r="D16" i="9" s="1"/>
  <c r="E16" i="9" s="1"/>
  <c r="F16" i="9" s="1"/>
  <c r="G16" i="9" s="1"/>
  <c r="H16" i="9" s="1"/>
  <c r="I16" i="9" s="1"/>
  <c r="D8" i="10" s="1"/>
  <c r="M21" i="5"/>
  <c r="O17" i="5"/>
  <c r="O20" i="5"/>
  <c r="O8" i="5"/>
  <c r="R11" i="5"/>
  <c r="N6" i="5"/>
  <c r="M6" i="5"/>
  <c r="R10" i="5"/>
  <c r="M22" i="5"/>
  <c r="M10" i="5"/>
  <c r="O14" i="5"/>
  <c r="H22" i="9"/>
  <c r="I22" i="9" s="1"/>
  <c r="M12" i="5"/>
  <c r="R8" i="5"/>
  <c r="M18" i="5"/>
  <c r="O10" i="5"/>
  <c r="M14" i="5"/>
  <c r="O9" i="5"/>
  <c r="R22" i="5"/>
  <c r="R18" i="5"/>
  <c r="R14" i="5"/>
  <c r="M17" i="5"/>
  <c r="O13" i="5"/>
  <c r="R6" i="5"/>
  <c r="R21" i="5"/>
  <c r="R17" i="5"/>
  <c r="R13" i="5"/>
  <c r="M9" i="5"/>
  <c r="O21" i="5"/>
  <c r="O12" i="5"/>
  <c r="O6" i="5"/>
  <c r="R29" i="5"/>
  <c r="R20" i="5"/>
  <c r="R16" i="5"/>
  <c r="R12" i="5"/>
  <c r="R9" i="5"/>
  <c r="M13" i="5"/>
  <c r="Q6" i="5"/>
  <c r="O16" i="5"/>
  <c r="R7" i="5"/>
  <c r="M20" i="5"/>
  <c r="Q22" i="5"/>
  <c r="N22" i="5"/>
  <c r="Q18" i="5"/>
  <c r="N18" i="5"/>
  <c r="Q14" i="5"/>
  <c r="N14" i="5"/>
  <c r="Q10" i="5"/>
  <c r="N10" i="5"/>
  <c r="M16" i="5"/>
  <c r="Q23" i="5"/>
  <c r="N23" i="5"/>
  <c r="Q19" i="5"/>
  <c r="N19" i="5"/>
  <c r="Q15" i="5"/>
  <c r="N15" i="5"/>
  <c r="Q11" i="5"/>
  <c r="N11" i="5"/>
  <c r="M8" i="5"/>
  <c r="Q21" i="5"/>
  <c r="N21" i="5"/>
  <c r="Q17" i="5"/>
  <c r="N17" i="5"/>
  <c r="Q13" i="5"/>
  <c r="N13" i="5"/>
  <c r="Q9" i="5"/>
  <c r="N9" i="5"/>
  <c r="Q20" i="5"/>
  <c r="N20" i="5"/>
  <c r="Q16" i="5"/>
  <c r="N16" i="5"/>
  <c r="Q12" i="5"/>
  <c r="N12" i="5"/>
  <c r="Q8" i="5"/>
  <c r="N8" i="5"/>
  <c r="Q7" i="5"/>
  <c r="N7" i="5"/>
  <c r="C5" i="9"/>
  <c r="D5" i="9" s="1"/>
  <c r="E5" i="9" s="1"/>
  <c r="F5" i="9" s="1"/>
  <c r="G5" i="9" s="1"/>
  <c r="H5" i="9" s="1"/>
  <c r="I5" i="9" s="1"/>
  <c r="R19" i="5"/>
  <c r="M23" i="5"/>
  <c r="M19" i="5"/>
  <c r="M15" i="5"/>
  <c r="M11" i="5"/>
  <c r="M7" i="5"/>
  <c r="O22" i="5"/>
  <c r="O18" i="5"/>
  <c r="F20" i="6"/>
  <c r="C9" i="9" s="1"/>
  <c r="D9" i="9" s="1"/>
  <c r="E9" i="9" s="1"/>
  <c r="F9" i="9" s="1"/>
  <c r="G9" i="9" s="1"/>
  <c r="H9" i="9" s="1"/>
  <c r="I9" i="9" s="1"/>
  <c r="R23" i="5"/>
  <c r="R15" i="5"/>
  <c r="O23" i="5"/>
  <c r="O19" i="5"/>
  <c r="O15" i="5"/>
  <c r="O11" i="5"/>
  <c r="O7" i="5"/>
  <c r="O36" i="5" l="1"/>
  <c r="D18" i="10"/>
  <c r="D13" i="10"/>
  <c r="N36" i="5"/>
  <c r="C14" i="9" s="1"/>
  <c r="D14" i="9" s="1"/>
  <c r="E14" i="9" s="1"/>
  <c r="F14" i="9" s="1"/>
  <c r="G14" i="9" s="1"/>
  <c r="H14" i="9" s="1"/>
  <c r="I14" i="9" s="1"/>
  <c r="D6" i="10" s="1"/>
  <c r="R36" i="5"/>
  <c r="M36" i="5"/>
  <c r="C13" i="9" s="1"/>
  <c r="D13" i="9" s="1"/>
  <c r="E13" i="9" s="1"/>
  <c r="F13" i="9" s="1"/>
  <c r="G13" i="9" s="1"/>
  <c r="H13" i="9" s="1"/>
  <c r="I13" i="9" s="1"/>
  <c r="D5" i="10" s="1"/>
  <c r="Q36" i="5"/>
  <c r="C17" i="9" s="1"/>
  <c r="D17" i="9" s="1"/>
  <c r="E17" i="9" s="1"/>
  <c r="F17" i="9" s="1"/>
  <c r="G17" i="9" s="1"/>
  <c r="H17" i="9" s="1"/>
  <c r="I17" i="9" s="1"/>
  <c r="D9" i="10" s="1"/>
  <c r="C15" i="9"/>
  <c r="D15" i="9" s="1"/>
  <c r="E15" i="9" s="1"/>
  <c r="F15" i="9" s="1"/>
  <c r="G15" i="9" s="1"/>
  <c r="H15" i="9" s="1"/>
  <c r="I15" i="9" s="1"/>
  <c r="D7" i="10" s="1"/>
  <c r="D17" i="10" l="1"/>
  <c r="D12" i="10"/>
  <c r="D19" i="10"/>
  <c r="D14" i="10"/>
  <c r="D10" i="10"/>
  <c r="D15" i="10"/>
  <c r="D16" i="10"/>
  <c r="D11" i="10"/>
</calcChain>
</file>

<file path=xl/sharedStrings.xml><?xml version="1.0" encoding="utf-8"?>
<sst xmlns="http://schemas.openxmlformats.org/spreadsheetml/2006/main" count="283" uniqueCount="98">
  <si>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</si>
  <si>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</si>
  <si>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</si>
  <si>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</si>
  <si>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</si>
  <si>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</si>
  <si>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</si>
  <si>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</si>
  <si>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</si>
  <si>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</si>
  <si>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</si>
  <si>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</si>
  <si>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</si>
  <si>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</si>
  <si>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</si>
  <si>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</si>
  <si>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</si>
  <si>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</si>
  <si>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</si>
  <si>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</si>
  <si>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</si>
  <si>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</si>
  <si>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</si>
  <si>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</si>
  <si>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</si>
  <si>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</si>
  <si>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</si>
  <si>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</si>
  <si>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</si>
  <si>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</si>
  <si>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</si>
  <si>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</si>
  <si>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</si>
  <si>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</si>
  <si>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</si>
  <si>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</si>
  <si>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</si>
  <si>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</si>
  <si>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</si>
  <si>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</si>
  <si>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</si>
  <si>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</si>
  <si>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</si>
  <si>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</si>
  <si>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</si>
  <si>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</si>
  <si>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</si>
  <si>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</si>
  <si>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</si>
  <si>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</si>
  <si>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</si>
  <si>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</si>
  <si>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PERIODO</t>
  </si>
  <si>
    <t>Un mes</t>
  </si>
  <si>
    <t>Sucre</t>
  </si>
  <si>
    <t>SCR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</si>
  <si>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</si>
  <si>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</si>
  <si>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</si>
  <si>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</si>
  <si>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</si>
  <si>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Técnico de Planta Externa 2</t>
  </si>
  <si>
    <t>Otras CHU</t>
  </si>
  <si>
    <t>Traslado y estadia</t>
  </si>
  <si>
    <t>Cochabamba</t>
  </si>
  <si>
    <t>CBB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</si>
  <si>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</si>
  <si>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</si>
  <si>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</si>
  <si>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</si>
  <si>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</si>
  <si>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</si>
  <si>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Otras Localidades Chuquisaca</t>
  </si>
  <si>
    <t>Alquiler Grupo Adicional Estándar (PEX+IP)</t>
  </si>
  <si>
    <t>Alquiler Grupo Adicional Estándar (PEX+PEX)</t>
  </si>
  <si>
    <t>Una Semana</t>
  </si>
  <si>
    <t>Un Dia</t>
  </si>
  <si>
    <t>Ponchadora Huawei</t>
  </si>
  <si>
    <t>Técnico de Planta Externa 1 FO</t>
  </si>
  <si>
    <t>Técnico de Planta Externa e IP 1 FTTx</t>
  </si>
  <si>
    <t>Cochabamba FTTx</t>
  </si>
  <si>
    <t>FTTx CANT.</t>
  </si>
  <si>
    <t>CBB FTTx</t>
  </si>
  <si>
    <t>Stripper MILLER</t>
  </si>
  <si>
    <t>Tijera para KEVLAR</t>
  </si>
  <si>
    <t>Pelador de cable (Arado)</t>
  </si>
  <si>
    <t>Alquiler Grupo Adicional Estándar (PEX FO+IP FTTx)</t>
  </si>
  <si>
    <t>Sucre FTTx</t>
  </si>
  <si>
    <t>Ponchadora krone</t>
  </si>
  <si>
    <t xml:space="preserve">Maletín </t>
  </si>
  <si>
    <t>Cortador de tubo holgado</t>
  </si>
  <si>
    <t>Computador portátil, i3 o superior</t>
  </si>
  <si>
    <t>Medidor de potencia óptica EXFO FPM 300 o superior</t>
  </si>
  <si>
    <t>Fuente de láser EXFO FLS 300 o superior</t>
  </si>
  <si>
    <t>Cortadora Fujikura CT-30 o superior</t>
  </si>
  <si>
    <t xml:space="preserve">Microscopio Óptico </t>
  </si>
  <si>
    <t>SCR FTTx</t>
  </si>
  <si>
    <t>Alquiler Vehículo Tipo Vagoneta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</si>
</sst>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93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horizontal="center" vertical="justify"/>
    </xf>
    <xf numFmtId="3" fontId="18" fillId="0" borderId="3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/>
    </xf>
    <xf numFmtId="0" fontId="0" fillId="0" borderId="5" xfId="0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vertical="justify"/>
    </xf>
    <xf numFmtId="4" fontId="18" fillId="2" borderId="4" xfId="0" applyNumberFormat="1" applyFont="1" applyFill="1" applyBorder="1" applyAlignment="1">
      <alignment vertical="justify"/>
    </xf>
    <xf numFmtId="4" fontId="18" fillId="2" borderId="12" xfId="0" applyNumberFormat="1" applyFont="1" applyFill="1" applyBorder="1" applyAlignment="1">
      <alignment vertical="justify"/>
    </xf>
    <xf numFmtId="0" fontId="13" fillId="0" borderId="6" xfId="0" applyFont="1" applyBorder="1" applyAlignment="1">
      <alignment horizontal="center" vertical="justify"/>
    </xf>
    <xf numFmtId="0" fontId="16" fillId="0" borderId="2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justify"/>
    </xf>
    <xf numFmtId="0" fontId="18" fillId="0" borderId="1" xfId="0" applyFont="1" applyBorder="1" applyAlignment="1">
      <alignment vertical="justify"/>
    </xf>
    <xf numFmtId="0" fontId="18" fillId="0" borderId="1" xfId="0" applyFont="1" applyBorder="1" applyAlignment="1">
      <alignment horizontal="center" vertical="justify"/>
    </xf>
    <xf numFmtId="4" fontId="18" fillId="2" borderId="1" xfId="0" applyNumberFormat="1" applyFont="1" applyFill="1" applyBorder="1" applyAlignment="1">
      <alignment vertical="justify"/>
    </xf>
    <xf numFmtId="3" fontId="18" fillId="0" borderId="1" xfId="0" applyNumberFormat="1" applyFont="1" applyBorder="1" applyAlignment="1">
      <alignment horizontal="center" vertical="justify"/>
    </xf>
    <xf numFmtId="0" fontId="13" fillId="0" borderId="23" xfId="0" applyFont="1" applyBorder="1" applyAlignment="1">
      <alignment horizontal="center" vertical="justify"/>
    </xf>
    <xf numFmtId="0" fontId="18" fillId="0" borderId="24" xfId="0" applyFont="1" applyBorder="1" applyAlignment="1">
      <alignment vertical="justify"/>
    </xf>
    <xf numFmtId="0" fontId="18" fillId="0" borderId="24" xfId="0" applyFont="1" applyBorder="1" applyAlignment="1">
      <alignment horizontal="center" vertical="justify"/>
    </xf>
    <xf numFmtId="4" fontId="18" fillId="0" borderId="24" xfId="0" applyNumberFormat="1" applyFont="1" applyFill="1" applyBorder="1" applyAlignment="1">
      <alignment vertical="justify"/>
    </xf>
    <xf numFmtId="3" fontId="18" fillId="0" borderId="24" xfId="0" applyNumberFormat="1" applyFont="1" applyBorder="1" applyAlignment="1">
      <alignment horizontal="center" vertical="justify"/>
    </xf>
    <xf numFmtId="4" fontId="0" fillId="3" borderId="11" xfId="0" applyNumberForma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3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7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164" fontId="6" fillId="0" borderId="1" xfId="2" applyFont="1" applyFill="1" applyBorder="1" applyAlignment="1">
      <alignment horizontal="right" vertical="top" wrapText="1"/>
    </xf>
    <xf numFmtId="164" fontId="7" fillId="0" borderId="25" xfId="2" applyFont="1" applyFill="1" applyBorder="1" applyAlignment="1">
      <alignment horizontal="right" vertical="top" wrapText="1"/>
    </xf>
    <xf numFmtId="9" fontId="18" fillId="0" borderId="1" xfId="0" applyNumberFormat="1" applyFont="1" applyBorder="1" applyAlignment="1">
      <alignment horizontal="center" vertical="justify"/>
    </xf>
    <xf numFmtId="164" fontId="18" fillId="0" borderId="25" xfId="2" applyFont="1" applyBorder="1" applyAlignment="1">
      <alignment horizontal="right" vertical="justify"/>
    </xf>
    <xf numFmtId="164" fontId="18" fillId="0" borderId="7" xfId="2" applyFont="1" applyBorder="1" applyAlignment="1">
      <alignment horizontal="right" vertical="justify"/>
    </xf>
    <xf numFmtId="164" fontId="18" fillId="0" borderId="27" xfId="2" applyFont="1" applyBorder="1" applyAlignment="1">
      <alignment horizontal="right" vertical="justify"/>
    </xf>
    <xf numFmtId="9" fontId="18" fillId="0" borderId="3" xfId="0" applyNumberFormat="1" applyFont="1" applyBorder="1" applyAlignment="1">
      <alignment horizontal="center" vertical="justify"/>
    </xf>
    <xf numFmtId="0" fontId="13" fillId="0" borderId="28" xfId="0" applyFont="1" applyBorder="1" applyAlignment="1">
      <alignment horizontal="center" vertical="justify"/>
    </xf>
    <xf numFmtId="9" fontId="18" fillId="0" borderId="29" xfId="0" applyNumberFormat="1" applyFont="1" applyBorder="1" applyAlignment="1">
      <alignment horizontal="center" vertical="justify"/>
    </xf>
    <xf numFmtId="0" fontId="15" fillId="0" borderId="21" xfId="0" applyFont="1" applyFill="1" applyBorder="1" applyAlignment="1">
      <alignment horizontal="center"/>
    </xf>
    <xf numFmtId="4" fontId="18" fillId="0" borderId="30" xfId="0" applyNumberFormat="1" applyFont="1" applyBorder="1" applyAlignment="1">
      <alignment horizontal="center" vertical="justify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2" xfId="0" applyNumberFormat="1" applyFont="1" applyBorder="1" applyAlignment="1">
      <alignment horizontal="center" vertical="justify"/>
    </xf>
    <xf numFmtId="4" fontId="12" fillId="0" borderId="27" xfId="0" applyNumberFormat="1" applyFont="1" applyBorder="1" applyAlignment="1">
      <alignment horizontal="center" vertical="justify"/>
    </xf>
    <xf numFmtId="4" fontId="18" fillId="0" borderId="1" xfId="0" applyNumberFormat="1" applyFont="1" applyBorder="1" applyAlignment="1">
      <alignment horizontal="center" vertical="justify"/>
    </xf>
    <xf numFmtId="2" fontId="18" fillId="0" borderId="25" xfId="0" applyNumberFormat="1" applyFont="1" applyBorder="1" applyAlignment="1">
      <alignment horizontal="right" vertical="justify"/>
    </xf>
    <xf numFmtId="0" fontId="18" fillId="0" borderId="33" xfId="0" applyFont="1" applyBorder="1" applyAlignment="1">
      <alignment vertical="justify"/>
    </xf>
    <xf numFmtId="0" fontId="18" fillId="0" borderId="33" xfId="0" applyFont="1" applyBorder="1" applyAlignment="1">
      <alignment horizontal="center" vertical="justify"/>
    </xf>
    <xf numFmtId="4" fontId="18" fillId="0" borderId="33" xfId="0" applyNumberFormat="1" applyFont="1" applyFill="1" applyBorder="1" applyAlignment="1">
      <alignment vertical="justify"/>
    </xf>
    <xf numFmtId="3" fontId="18" fillId="0" borderId="33" xfId="0" applyNumberFormat="1" applyFont="1" applyBorder="1" applyAlignment="1">
      <alignment horizontal="center" vertical="justify"/>
    </xf>
    <xf numFmtId="9" fontId="18" fillId="0" borderId="33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164" fontId="18" fillId="0" borderId="34" xfId="2" applyFont="1" applyBorder="1" applyAlignment="1">
      <alignment horizontal="right" vertical="justify"/>
    </xf>
    <xf numFmtId="0" fontId="18" fillId="0" borderId="35" xfId="0" applyFont="1" applyBorder="1" applyAlignment="1">
      <alignment horizontal="center" vertical="justify"/>
    </xf>
    <xf numFmtId="4" fontId="18" fillId="0" borderId="35" xfId="0" applyNumberFormat="1" applyFont="1" applyFill="1" applyBorder="1" applyAlignment="1">
      <alignment vertical="justify"/>
    </xf>
    <xf numFmtId="3" fontId="18" fillId="0" borderId="35" xfId="0" applyNumberFormat="1" applyFont="1" applyBorder="1" applyAlignment="1">
      <alignment horizontal="center" vertical="justify"/>
    </xf>
    <xf numFmtId="9" fontId="18" fillId="0" borderId="35" xfId="0" applyNumberFormat="1" applyFont="1" applyBorder="1" applyAlignment="1">
      <alignment horizontal="center" vertical="justify"/>
    </xf>
    <xf numFmtId="4" fontId="18" fillId="0" borderId="35" xfId="0" applyNumberFormat="1" applyFont="1" applyBorder="1" applyAlignment="1">
      <alignment horizontal="center" vertical="justify"/>
    </xf>
    <xf numFmtId="164" fontId="18" fillId="0" borderId="36" xfId="2" applyFont="1" applyBorder="1" applyAlignment="1">
      <alignment horizontal="right" vertical="justify"/>
    </xf>
    <xf numFmtId="0" fontId="13" fillId="0" borderId="37" xfId="0" applyFont="1" applyBorder="1" applyAlignment="1">
      <alignment horizontal="center" vertical="justify"/>
    </xf>
    <xf numFmtId="0" fontId="11" fillId="0" borderId="35" xfId="0" applyFont="1" applyBorder="1" applyAlignment="1">
      <alignment vertical="justify"/>
    </xf>
    <xf numFmtId="10" fontId="8" fillId="3" borderId="33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0" fontId="4" fillId="0" borderId="1" xfId="0" applyFont="1" applyBorder="1"/>
    <xf numFmtId="164" fontId="7" fillId="0" borderId="11" xfId="2" applyFont="1" applyFill="1" applyBorder="1" applyAlignment="1">
      <alignment horizontal="right" vertical="top" wrapText="1"/>
    </xf>
    <xf numFmtId="0" fontId="4" fillId="0" borderId="24" xfId="0" applyFont="1" applyBorder="1"/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64" fontId="8" fillId="0" borderId="25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4" fillId="0" borderId="3" xfId="0" applyFont="1" applyBorder="1"/>
    <xf numFmtId="164" fontId="6" fillId="0" borderId="3" xfId="2" applyFont="1" applyFill="1" applyBorder="1" applyAlignment="1">
      <alignment horizontal="right" vertical="top" wrapText="1"/>
    </xf>
    <xf numFmtId="164" fontId="7" fillId="0" borderId="7" xfId="2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164" fontId="6" fillId="0" borderId="24" xfId="2" applyFont="1" applyFill="1" applyBorder="1" applyAlignment="1">
      <alignment horizontal="right" vertical="top" wrapText="1"/>
    </xf>
    <xf numFmtId="164" fontId="7" fillId="0" borderId="42" xfId="2" applyFont="1" applyFill="1" applyBorder="1" applyAlignment="1">
      <alignment horizontal="right" vertical="top" wrapText="1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5" fillId="4" borderId="13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6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15" fillId="4" borderId="15" xfId="0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8" fillId="2" borderId="33" xfId="0" applyNumberFormat="1" applyFont="1" applyFill="1" applyBorder="1" applyAlignment="1">
      <alignment vertical="justify"/>
    </xf>
    <xf numFmtId="0" fontId="13" fillId="0" borderId="5" xfId="0" applyFont="1" applyBorder="1" applyAlignment="1">
      <alignment horizontal="center" vertical="justify"/>
    </xf>
    <xf numFmtId="4" fontId="18" fillId="0" borderId="4" xfId="0" applyNumberFormat="1" applyFont="1" applyBorder="1" applyAlignment="1">
      <alignment horizontal="center" vertical="justify"/>
    </xf>
    <xf numFmtId="9" fontId="18" fillId="0" borderId="1" xfId="3" applyFont="1" applyBorder="1" applyAlignment="1">
      <alignment horizontal="center" vertical="justify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top" wrapText="1"/>
    </xf>
    <xf numFmtId="0" fontId="15" fillId="0" borderId="3" xfId="0" applyFont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4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5" xfId="0" applyFont="1" applyBorder="1" applyAlignment="1">
      <alignment horizontal="center" vertical="justify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5" xfId="0" applyNumberFormat="1" applyFont="1" applyFill="1" applyBorder="1" applyAlignment="1">
      <alignment horizontal="right" vertical="center" wrapText="1"/>
    </xf>
    <xf numFmtId="0" fontId="4" fillId="4" borderId="46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1"/>
  <sheetViews>
    <sheetView workbookViewId="0">
      <selection activeCell="B26" sqref="B26"/>
    </sheetView>
  </sheetViews>
  <sheetFormatPr baseColWidth="10" defaultRowHeight="12.75" x14ac:dyDescent="0.2"/>
  <cols>
    <col min="1" max="1" width="23.140625" customWidth="1"/>
    <col min="2" max="2" width="29" customWidth="1"/>
    <col min="3" max="3" width="10.140625" customWidth="1"/>
    <col min="4" max="4" width="11.7109375" customWidth="1"/>
    <col min="5" max="5" width="19.140625" customWidth="1"/>
    <col min="6" max="6" width="13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5" t="s">
        <v>43</v>
      </c>
      <c r="B3" s="169" t="s">
        <v>2</v>
      </c>
      <c r="C3" s="161" t="s">
        <v>47</v>
      </c>
      <c r="D3" s="167" t="s">
        <v>66</v>
      </c>
      <c r="E3" s="126" t="s">
        <v>49</v>
      </c>
      <c r="F3" s="159" t="s">
        <v>16</v>
      </c>
    </row>
    <row r="4" spans="1:6" ht="13.5" thickBot="1" x14ac:dyDescent="0.25">
      <c r="A4" s="166"/>
      <c r="B4" s="170"/>
      <c r="C4" s="162"/>
      <c r="D4" s="168"/>
      <c r="E4" s="50">
        <v>0.01</v>
      </c>
      <c r="F4" s="160"/>
    </row>
    <row r="5" spans="1:6" x14ac:dyDescent="0.2">
      <c r="A5" s="46"/>
      <c r="B5" s="47"/>
      <c r="C5" s="47"/>
      <c r="D5" s="48"/>
      <c r="E5" s="51"/>
      <c r="F5" s="49"/>
    </row>
    <row r="6" spans="1:6" x14ac:dyDescent="0.2">
      <c r="A6" s="52" t="s">
        <v>64</v>
      </c>
      <c r="B6" s="53" t="s">
        <v>22</v>
      </c>
      <c r="C6" s="58">
        <v>1</v>
      </c>
      <c r="D6" s="54">
        <v>1</v>
      </c>
      <c r="E6" s="55">
        <f>E$4*$D6</f>
        <v>0.01</v>
      </c>
      <c r="F6" s="56">
        <f>SUM(D6:E6)</f>
        <v>1.01</v>
      </c>
    </row>
    <row r="7" spans="1:6" x14ac:dyDescent="0.2">
      <c r="A7" s="52" t="s">
        <v>64</v>
      </c>
      <c r="B7" s="53" t="s">
        <v>23</v>
      </c>
      <c r="C7" s="58">
        <v>1</v>
      </c>
      <c r="D7" s="54">
        <v>1</v>
      </c>
      <c r="E7" s="55">
        <f>E$4*$D7</f>
        <v>0.01</v>
      </c>
      <c r="F7" s="56">
        <f>SUM(D7:E7)</f>
        <v>1.01</v>
      </c>
    </row>
    <row r="8" spans="1:6" x14ac:dyDescent="0.2">
      <c r="A8" s="156" t="s">
        <v>59</v>
      </c>
      <c r="B8" s="157"/>
      <c r="C8" s="157"/>
      <c r="D8" s="157"/>
      <c r="E8" s="158"/>
      <c r="F8" s="56">
        <f>SUM(F6:F7)</f>
        <v>2.02</v>
      </c>
    </row>
    <row r="9" spans="1:6" x14ac:dyDescent="0.2">
      <c r="A9" s="52" t="s">
        <v>80</v>
      </c>
      <c r="B9" s="53" t="s">
        <v>78</v>
      </c>
      <c r="C9" s="58">
        <v>1</v>
      </c>
      <c r="D9" s="54">
        <v>1</v>
      </c>
      <c r="E9" s="55">
        <f>E$4*$D9</f>
        <v>0.01</v>
      </c>
      <c r="F9" s="56">
        <f>SUM(D9:E9)</f>
        <v>1.01</v>
      </c>
    </row>
    <row r="10" spans="1:6" x14ac:dyDescent="0.2">
      <c r="A10" s="52" t="s">
        <v>80</v>
      </c>
      <c r="B10" s="53" t="s">
        <v>79</v>
      </c>
      <c r="C10" s="58">
        <v>1</v>
      </c>
      <c r="D10" s="54">
        <v>1</v>
      </c>
      <c r="E10" s="55">
        <f>E$4*$D10</f>
        <v>0.01</v>
      </c>
      <c r="F10" s="56">
        <f>SUM(D10:E10)</f>
        <v>1.01</v>
      </c>
    </row>
    <row r="11" spans="1:6" x14ac:dyDescent="0.2">
      <c r="A11" s="156" t="s">
        <v>59</v>
      </c>
      <c r="B11" s="157"/>
      <c r="C11" s="157"/>
      <c r="D11" s="157"/>
      <c r="E11" s="158"/>
      <c r="F11" s="56">
        <f>SUM(F9:F10)</f>
        <v>2.02</v>
      </c>
    </row>
    <row r="12" spans="1:6" x14ac:dyDescent="0.2">
      <c r="A12" s="52" t="s">
        <v>54</v>
      </c>
      <c r="B12" s="53" t="s">
        <v>22</v>
      </c>
      <c r="C12" s="58">
        <v>1</v>
      </c>
      <c r="D12" s="54">
        <v>1</v>
      </c>
      <c r="E12" s="55">
        <f>E$4*$D12</f>
        <v>0.01</v>
      </c>
      <c r="F12" s="56">
        <f>SUM(D12:E12)</f>
        <v>1.01</v>
      </c>
    </row>
    <row r="13" spans="1:6" x14ac:dyDescent="0.2">
      <c r="A13" s="52" t="s">
        <v>54</v>
      </c>
      <c r="B13" s="53" t="s">
        <v>23</v>
      </c>
      <c r="C13" s="58">
        <v>1</v>
      </c>
      <c r="D13" s="54">
        <v>1</v>
      </c>
      <c r="E13" s="55">
        <f>E$4*$D13</f>
        <v>0.01</v>
      </c>
      <c r="F13" s="56">
        <f>SUM(D13:E13)</f>
        <v>1.01</v>
      </c>
    </row>
    <row r="14" spans="1:6" x14ac:dyDescent="0.2">
      <c r="A14" s="156" t="s">
        <v>59</v>
      </c>
      <c r="B14" s="157"/>
      <c r="C14" s="157"/>
      <c r="D14" s="157"/>
      <c r="E14" s="158"/>
      <c r="F14" s="56">
        <f>SUM(F12:F13)</f>
        <v>2.02</v>
      </c>
    </row>
    <row r="15" spans="1:6" x14ac:dyDescent="0.2">
      <c r="A15" s="52" t="s">
        <v>87</v>
      </c>
      <c r="B15" s="53" t="s">
        <v>78</v>
      </c>
      <c r="C15" s="58">
        <v>1</v>
      </c>
      <c r="D15" s="54">
        <v>1</v>
      </c>
      <c r="E15" s="55">
        <f>E$4*$D15</f>
        <v>0.01</v>
      </c>
      <c r="F15" s="56">
        <f>SUM(D15:E15)</f>
        <v>1.01</v>
      </c>
    </row>
    <row r="16" spans="1:6" x14ac:dyDescent="0.2">
      <c r="A16" s="52" t="s">
        <v>87</v>
      </c>
      <c r="B16" s="53" t="s">
        <v>79</v>
      </c>
      <c r="C16" s="58">
        <v>1</v>
      </c>
      <c r="D16" s="54">
        <v>1</v>
      </c>
      <c r="E16" s="55">
        <f>E$4*$D16</f>
        <v>0.01</v>
      </c>
      <c r="F16" s="56">
        <f>SUM(D16:E16)</f>
        <v>1.01</v>
      </c>
    </row>
    <row r="17" spans="1:6" x14ac:dyDescent="0.2">
      <c r="A17" s="156" t="s">
        <v>59</v>
      </c>
      <c r="B17" s="157"/>
      <c r="C17" s="157"/>
      <c r="D17" s="157"/>
      <c r="E17" s="158"/>
      <c r="F17" s="56">
        <f>SUM(F15:F16)</f>
        <v>2.02</v>
      </c>
    </row>
    <row r="18" spans="1:6" x14ac:dyDescent="0.2">
      <c r="A18" s="105" t="s">
        <v>72</v>
      </c>
      <c r="B18" s="53" t="s">
        <v>22</v>
      </c>
      <c r="C18" s="104">
        <v>1</v>
      </c>
      <c r="D18" s="54">
        <v>1</v>
      </c>
      <c r="E18" s="55">
        <f>E$4*$D18</f>
        <v>0.01</v>
      </c>
      <c r="F18" s="56">
        <f>SUM(D18:E18)</f>
        <v>1.01</v>
      </c>
    </row>
    <row r="19" spans="1:6" x14ac:dyDescent="0.2">
      <c r="A19" s="105" t="s">
        <v>72</v>
      </c>
      <c r="B19" s="53" t="s">
        <v>61</v>
      </c>
      <c r="C19" s="104">
        <v>1</v>
      </c>
      <c r="D19" s="54">
        <v>1</v>
      </c>
      <c r="E19" s="55">
        <f>E$4*$D19</f>
        <v>0.01</v>
      </c>
      <c r="F19" s="56">
        <f>SUM(D19:E19)</f>
        <v>1.01</v>
      </c>
    </row>
    <row r="20" spans="1:6" ht="13.5" thickBot="1" x14ac:dyDescent="0.25">
      <c r="A20" s="156" t="s">
        <v>59</v>
      </c>
      <c r="B20" s="157"/>
      <c r="C20" s="157"/>
      <c r="D20" s="157"/>
      <c r="E20" s="158"/>
      <c r="F20" s="56">
        <f>SUM(F18:F19)</f>
        <v>2.02</v>
      </c>
    </row>
    <row r="21" spans="1:6" ht="13.5" thickBot="1" x14ac:dyDescent="0.25">
      <c r="A21" s="163"/>
      <c r="B21" s="164"/>
      <c r="C21" s="164"/>
      <c r="D21" s="164"/>
      <c r="E21" s="164"/>
      <c r="F21" s="57"/>
    </row>
  </sheetData>
  <mergeCells count="11">
    <mergeCell ref="A17:E17"/>
    <mergeCell ref="F3:F4"/>
    <mergeCell ref="C3:C4"/>
    <mergeCell ref="A21:E21"/>
    <mergeCell ref="A3:A4"/>
    <mergeCell ref="D3:D4"/>
    <mergeCell ref="B3:B4"/>
    <mergeCell ref="A8:E8"/>
    <mergeCell ref="A20:E20"/>
    <mergeCell ref="A14:E14"/>
    <mergeCell ref="A11:E11"/>
  </mergeCells>
  <phoneticPr fontId="13" type="noConversion"/>
  <pageMargins left="0.74803149606299213" right="0.74803149606299213" top="0.98425196850393704" bottom="0.98425196850393704" header="0" footer="0"/>
  <pageSetup scale="90" orientation="portrait" r:id="rId1"/>
  <headerFooter alignWithMargins="0"/>
  <ignoredErrors>
    <ignoredError sqref="F21:F42 F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R45"/>
  <sheetViews>
    <sheetView zoomScale="85" zoomScaleNormal="85" workbookViewId="0">
      <pane xSplit="4" ySplit="5" topLeftCell="N6" activePane="bottomRight" state="frozen"/>
      <selection pane="topRight" activeCell="E1" sqref="E1"/>
      <selection pane="bottomLeft" activeCell="A6" sqref="A6"/>
      <selection pane="bottomRight" activeCell="O40" sqref="O40"/>
    </sheetView>
  </sheetViews>
  <sheetFormatPr baseColWidth="10" defaultRowHeight="12.75" x14ac:dyDescent="0.2"/>
  <cols>
    <col min="1" max="1" width="4.42578125" customWidth="1"/>
    <col min="2" max="2" width="30" customWidth="1"/>
    <col min="3" max="3" width="6.85546875" customWidth="1"/>
    <col min="4" max="4" width="8.7109375" customWidth="1"/>
    <col min="5" max="8" width="6.5703125" customWidth="1"/>
    <col min="9" max="9" width="8.85546875" bestFit="1" customWidth="1"/>
    <col min="10" max="10" width="6.140625" customWidth="1"/>
    <col min="11" max="11" width="9.42578125" customWidth="1"/>
    <col min="12" max="12" width="9.140625" customWidth="1"/>
    <col min="13" max="13" width="15" bestFit="1" customWidth="1"/>
    <col min="14" max="14" width="15" customWidth="1"/>
    <col min="15" max="15" width="15" bestFit="1" customWidth="1"/>
    <col min="16" max="17" width="15" customWidth="1"/>
    <col min="18" max="18" width="13.28515625" customWidth="1"/>
  </cols>
  <sheetData>
    <row r="1" spans="1:18" ht="18" x14ac:dyDescent="0.2">
      <c r="A1" s="171" t="s">
        <v>40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</row>
    <row r="2" spans="1:18" ht="13.5" thickBot="1" x14ac:dyDescent="0.25"/>
    <row r="3" spans="1:18" ht="22.5" x14ac:dyDescent="0.2">
      <c r="A3" s="127"/>
      <c r="B3" s="128" t="s">
        <v>5</v>
      </c>
      <c r="C3" s="129" t="s">
        <v>6</v>
      </c>
      <c r="D3" s="130" t="s">
        <v>67</v>
      </c>
      <c r="E3" s="131" t="s">
        <v>1</v>
      </c>
      <c r="F3" s="144" t="s">
        <v>81</v>
      </c>
      <c r="G3" s="131" t="s">
        <v>1</v>
      </c>
      <c r="H3" s="144" t="s">
        <v>81</v>
      </c>
      <c r="I3" s="131" t="s">
        <v>1</v>
      </c>
      <c r="J3" s="131" t="s">
        <v>1</v>
      </c>
      <c r="K3" s="131" t="s">
        <v>7</v>
      </c>
      <c r="L3" s="131" t="s">
        <v>8</v>
      </c>
      <c r="M3" s="132" t="s">
        <v>58</v>
      </c>
      <c r="N3" s="132" t="s">
        <v>58</v>
      </c>
      <c r="O3" s="132" t="s">
        <v>58</v>
      </c>
      <c r="P3" s="132" t="s">
        <v>58</v>
      </c>
      <c r="Q3" s="132" t="s">
        <v>58</v>
      </c>
      <c r="R3" s="132" t="s">
        <v>9</v>
      </c>
    </row>
    <row r="4" spans="1:18" ht="13.5" thickBot="1" x14ac:dyDescent="0.25">
      <c r="A4" s="133" t="s">
        <v>12</v>
      </c>
      <c r="B4" s="134"/>
      <c r="C4" s="135"/>
      <c r="D4" s="136" t="s">
        <v>4</v>
      </c>
      <c r="E4" s="136" t="s">
        <v>65</v>
      </c>
      <c r="F4" s="136" t="s">
        <v>65</v>
      </c>
      <c r="G4" s="136" t="s">
        <v>55</v>
      </c>
      <c r="H4" s="136" t="s">
        <v>55</v>
      </c>
      <c r="I4" s="136" t="s">
        <v>62</v>
      </c>
      <c r="J4" s="136" t="s">
        <v>3</v>
      </c>
      <c r="K4" s="136" t="s">
        <v>10</v>
      </c>
      <c r="L4" s="136" t="s">
        <v>11</v>
      </c>
      <c r="M4" s="136" t="s">
        <v>65</v>
      </c>
      <c r="N4" s="145" t="s">
        <v>82</v>
      </c>
      <c r="O4" s="136" t="s">
        <v>55</v>
      </c>
      <c r="P4" s="136" t="s">
        <v>96</v>
      </c>
      <c r="Q4" s="136" t="s">
        <v>62</v>
      </c>
      <c r="R4" s="137" t="s">
        <v>15</v>
      </c>
    </row>
    <row r="5" spans="1:18" ht="13.5" thickBot="1" x14ac:dyDescent="0.25">
      <c r="A5" s="28" t="s">
        <v>0</v>
      </c>
      <c r="B5" s="29" t="s">
        <v>36</v>
      </c>
      <c r="C5" s="30"/>
      <c r="D5" s="31"/>
      <c r="E5" s="31"/>
      <c r="F5" s="31"/>
      <c r="G5" s="31"/>
      <c r="H5" s="31"/>
      <c r="I5" s="31"/>
      <c r="J5" s="31"/>
      <c r="K5" s="32"/>
      <c r="L5" s="32"/>
      <c r="M5" s="32"/>
      <c r="N5" s="32"/>
      <c r="O5" s="32"/>
      <c r="P5" s="32"/>
      <c r="Q5" s="32"/>
      <c r="R5" s="33" t="s">
        <v>0</v>
      </c>
    </row>
    <row r="6" spans="1:18" x14ac:dyDescent="0.2">
      <c r="A6" s="34">
        <v>1</v>
      </c>
      <c r="B6" s="35" t="s">
        <v>56</v>
      </c>
      <c r="C6" s="36" t="s">
        <v>14</v>
      </c>
      <c r="D6" s="37">
        <v>1</v>
      </c>
      <c r="E6" s="38">
        <v>1</v>
      </c>
      <c r="F6" s="38">
        <v>0</v>
      </c>
      <c r="G6" s="38">
        <v>1</v>
      </c>
      <c r="H6" s="38">
        <v>0</v>
      </c>
      <c r="I6" s="38">
        <v>0</v>
      </c>
      <c r="J6" s="38">
        <f t="shared" ref="J6:J26" si="0">SUM(E6:I6)</f>
        <v>2</v>
      </c>
      <c r="K6" s="36">
        <v>3</v>
      </c>
      <c r="L6" s="61">
        <f t="shared" ref="L6:L23" si="1">1/K6</f>
        <v>0.33333333333333331</v>
      </c>
      <c r="M6" s="69">
        <f t="shared" ref="M6:M26" si="2">+$L6*E6*$D6/12</f>
        <v>2.7777777777777776E-2</v>
      </c>
      <c r="N6" s="69">
        <f t="shared" ref="N6:N26" si="3">+$L6*F6*$D6/12</f>
        <v>0</v>
      </c>
      <c r="O6" s="69">
        <f t="shared" ref="O6:O26" si="4">+$L6*G6*$D6/12</f>
        <v>2.7777777777777776E-2</v>
      </c>
      <c r="P6" s="69">
        <f t="shared" ref="P6:P26" si="5">+$L6*H6*$D6/12</f>
        <v>0</v>
      </c>
      <c r="Q6" s="69">
        <f t="shared" ref="Q6:Q26" si="6">+$L6*I6*$D6/12</f>
        <v>0</v>
      </c>
      <c r="R6" s="62">
        <f t="shared" ref="R6:R26" si="7">+D6*J6*L6/12</f>
        <v>5.5555555555555552E-2</v>
      </c>
    </row>
    <row r="7" spans="1:18" x14ac:dyDescent="0.2">
      <c r="A7" s="27">
        <v>2</v>
      </c>
      <c r="B7" s="5" t="s">
        <v>88</v>
      </c>
      <c r="C7" s="6" t="s">
        <v>14</v>
      </c>
      <c r="D7" s="24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f t="shared" si="0"/>
        <v>0</v>
      </c>
      <c r="K7" s="6">
        <v>3</v>
      </c>
      <c r="L7" s="65">
        <f t="shared" si="1"/>
        <v>0.33333333333333331</v>
      </c>
      <c r="M7" s="70">
        <f t="shared" si="2"/>
        <v>0</v>
      </c>
      <c r="N7" s="70">
        <f t="shared" si="3"/>
        <v>0</v>
      </c>
      <c r="O7" s="70">
        <f t="shared" si="4"/>
        <v>0</v>
      </c>
      <c r="P7" s="70">
        <f t="shared" si="5"/>
        <v>0</v>
      </c>
      <c r="Q7" s="70">
        <f t="shared" si="6"/>
        <v>0</v>
      </c>
      <c r="R7" s="63">
        <f t="shared" si="7"/>
        <v>0</v>
      </c>
    </row>
    <row r="8" spans="1:18" x14ac:dyDescent="0.2">
      <c r="A8" s="27">
        <v>3</v>
      </c>
      <c r="B8" s="5" t="s">
        <v>60</v>
      </c>
      <c r="C8" s="6" t="s">
        <v>14</v>
      </c>
      <c r="D8" s="24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f t="shared" si="0"/>
        <v>5</v>
      </c>
      <c r="K8" s="6">
        <v>3</v>
      </c>
      <c r="L8" s="65">
        <f t="shared" si="1"/>
        <v>0.33333333333333331</v>
      </c>
      <c r="M8" s="70">
        <f t="shared" si="2"/>
        <v>2.7777777777777776E-2</v>
      </c>
      <c r="N8" s="70">
        <f t="shared" si="3"/>
        <v>2.7777777777777776E-2</v>
      </c>
      <c r="O8" s="70">
        <f t="shared" si="4"/>
        <v>2.7777777777777776E-2</v>
      </c>
      <c r="P8" s="70">
        <f t="shared" si="5"/>
        <v>2.7777777777777776E-2</v>
      </c>
      <c r="Q8" s="70">
        <f t="shared" si="6"/>
        <v>2.7777777777777776E-2</v>
      </c>
      <c r="R8" s="63">
        <f t="shared" si="7"/>
        <v>0.13888888888888887</v>
      </c>
    </row>
    <row r="9" spans="1:18" x14ac:dyDescent="0.2">
      <c r="A9" s="27">
        <v>4</v>
      </c>
      <c r="B9" s="5" t="s">
        <v>77</v>
      </c>
      <c r="C9" s="146" t="s">
        <v>14</v>
      </c>
      <c r="D9" s="24">
        <v>1</v>
      </c>
      <c r="E9" s="7">
        <v>1</v>
      </c>
      <c r="F9" s="7">
        <v>1</v>
      </c>
      <c r="G9" s="7">
        <v>1</v>
      </c>
      <c r="H9" s="7">
        <v>1</v>
      </c>
      <c r="I9" s="7">
        <v>0</v>
      </c>
      <c r="J9" s="7">
        <f t="shared" si="0"/>
        <v>4</v>
      </c>
      <c r="K9" s="6">
        <v>3</v>
      </c>
      <c r="L9" s="65">
        <f t="shared" si="1"/>
        <v>0.33333333333333331</v>
      </c>
      <c r="M9" s="70">
        <f t="shared" si="2"/>
        <v>2.7777777777777776E-2</v>
      </c>
      <c r="N9" s="70">
        <f t="shared" si="3"/>
        <v>2.7777777777777776E-2</v>
      </c>
      <c r="O9" s="70">
        <f t="shared" si="4"/>
        <v>2.7777777777777776E-2</v>
      </c>
      <c r="P9" s="70">
        <f t="shared" si="5"/>
        <v>2.7777777777777776E-2</v>
      </c>
      <c r="Q9" s="70">
        <f t="shared" si="6"/>
        <v>0</v>
      </c>
      <c r="R9" s="63">
        <f t="shared" si="7"/>
        <v>0.1111111111111111</v>
      </c>
    </row>
    <row r="10" spans="1:18" x14ac:dyDescent="0.2">
      <c r="A10" s="27">
        <v>5</v>
      </c>
      <c r="B10" s="5" t="s">
        <v>37</v>
      </c>
      <c r="C10" s="146" t="s">
        <v>14</v>
      </c>
      <c r="D10" s="24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f t="shared" si="0"/>
        <v>5</v>
      </c>
      <c r="K10" s="6">
        <v>3</v>
      </c>
      <c r="L10" s="65">
        <f t="shared" si="1"/>
        <v>0.33333333333333331</v>
      </c>
      <c r="M10" s="70">
        <f t="shared" si="2"/>
        <v>2.7777777777777776E-2</v>
      </c>
      <c r="N10" s="70">
        <f t="shared" si="3"/>
        <v>2.7777777777777776E-2</v>
      </c>
      <c r="O10" s="70">
        <f t="shared" si="4"/>
        <v>2.7777777777777776E-2</v>
      </c>
      <c r="P10" s="70">
        <f t="shared" si="5"/>
        <v>2.7777777777777776E-2</v>
      </c>
      <c r="Q10" s="70">
        <f t="shared" si="6"/>
        <v>2.7777777777777776E-2</v>
      </c>
      <c r="R10" s="63">
        <f t="shared" si="7"/>
        <v>0.13888888888888887</v>
      </c>
    </row>
    <row r="11" spans="1:18" x14ac:dyDescent="0.2">
      <c r="A11" s="27">
        <v>6</v>
      </c>
      <c r="B11" s="5" t="s">
        <v>25</v>
      </c>
      <c r="C11" s="146" t="s">
        <v>14</v>
      </c>
      <c r="D11" s="24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f t="shared" si="0"/>
        <v>5</v>
      </c>
      <c r="K11" s="6">
        <v>0.5</v>
      </c>
      <c r="L11" s="65">
        <f t="shared" si="1"/>
        <v>2</v>
      </c>
      <c r="M11" s="70">
        <f t="shared" si="2"/>
        <v>0.16666666666666666</v>
      </c>
      <c r="N11" s="70">
        <f t="shared" si="3"/>
        <v>0.16666666666666666</v>
      </c>
      <c r="O11" s="70">
        <f t="shared" si="4"/>
        <v>0.16666666666666666</v>
      </c>
      <c r="P11" s="70">
        <f t="shared" si="5"/>
        <v>0.16666666666666666</v>
      </c>
      <c r="Q11" s="70">
        <f t="shared" si="6"/>
        <v>0.16666666666666666</v>
      </c>
      <c r="R11" s="63">
        <f t="shared" si="7"/>
        <v>0.83333333333333337</v>
      </c>
    </row>
    <row r="12" spans="1:18" x14ac:dyDescent="0.2">
      <c r="A12" s="27">
        <v>7</v>
      </c>
      <c r="B12" s="8" t="s">
        <v>26</v>
      </c>
      <c r="C12" s="147" t="s">
        <v>14</v>
      </c>
      <c r="D12" s="25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f t="shared" si="0"/>
        <v>5</v>
      </c>
      <c r="K12" s="9">
        <v>5</v>
      </c>
      <c r="L12" s="65">
        <f t="shared" si="1"/>
        <v>0.2</v>
      </c>
      <c r="M12" s="70">
        <f t="shared" si="2"/>
        <v>1.6666666666666666E-2</v>
      </c>
      <c r="N12" s="70">
        <f t="shared" si="3"/>
        <v>1.6666666666666666E-2</v>
      </c>
      <c r="O12" s="70">
        <f t="shared" si="4"/>
        <v>1.6666666666666666E-2</v>
      </c>
      <c r="P12" s="70">
        <f t="shared" si="5"/>
        <v>1.6666666666666666E-2</v>
      </c>
      <c r="Q12" s="70">
        <f t="shared" si="6"/>
        <v>1.6666666666666666E-2</v>
      </c>
      <c r="R12" s="63">
        <f t="shared" si="7"/>
        <v>8.3333333333333329E-2</v>
      </c>
    </row>
    <row r="13" spans="1:18" x14ac:dyDescent="0.2">
      <c r="A13" s="27">
        <v>8</v>
      </c>
      <c r="B13" s="8" t="s">
        <v>27</v>
      </c>
      <c r="C13" s="147" t="s">
        <v>14</v>
      </c>
      <c r="D13" s="25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10">
        <f t="shared" si="0"/>
        <v>5</v>
      </c>
      <c r="K13" s="9">
        <v>5</v>
      </c>
      <c r="L13" s="65">
        <f t="shared" si="1"/>
        <v>0.2</v>
      </c>
      <c r="M13" s="70">
        <f t="shared" si="2"/>
        <v>1.6666666666666666E-2</v>
      </c>
      <c r="N13" s="70">
        <f t="shared" si="3"/>
        <v>1.6666666666666666E-2</v>
      </c>
      <c r="O13" s="70">
        <f t="shared" si="4"/>
        <v>1.6666666666666666E-2</v>
      </c>
      <c r="P13" s="70">
        <f t="shared" si="5"/>
        <v>1.6666666666666666E-2</v>
      </c>
      <c r="Q13" s="70">
        <f t="shared" si="6"/>
        <v>1.6666666666666666E-2</v>
      </c>
      <c r="R13" s="63">
        <f t="shared" si="7"/>
        <v>8.3333333333333329E-2</v>
      </c>
    </row>
    <row r="14" spans="1:18" ht="33.75" x14ac:dyDescent="0.2">
      <c r="A14" s="27">
        <v>9</v>
      </c>
      <c r="B14" s="8" t="s">
        <v>28</v>
      </c>
      <c r="C14" s="147" t="s">
        <v>14</v>
      </c>
      <c r="D14" s="25">
        <v>1</v>
      </c>
      <c r="E14" s="10">
        <v>2</v>
      </c>
      <c r="F14" s="10">
        <v>2</v>
      </c>
      <c r="G14" s="10">
        <v>2</v>
      </c>
      <c r="H14" s="10">
        <v>2</v>
      </c>
      <c r="I14" s="7">
        <v>2</v>
      </c>
      <c r="J14" s="10">
        <f t="shared" si="0"/>
        <v>10</v>
      </c>
      <c r="K14" s="9">
        <v>1</v>
      </c>
      <c r="L14" s="65">
        <f t="shared" si="1"/>
        <v>1</v>
      </c>
      <c r="M14" s="70">
        <f t="shared" si="2"/>
        <v>0.16666666666666666</v>
      </c>
      <c r="N14" s="70">
        <f t="shared" si="3"/>
        <v>0.16666666666666666</v>
      </c>
      <c r="O14" s="70">
        <f t="shared" si="4"/>
        <v>0.16666666666666666</v>
      </c>
      <c r="P14" s="70">
        <f t="shared" si="5"/>
        <v>0.16666666666666666</v>
      </c>
      <c r="Q14" s="70">
        <f t="shared" si="6"/>
        <v>0.16666666666666666</v>
      </c>
      <c r="R14" s="63">
        <f t="shared" si="7"/>
        <v>0.83333333333333337</v>
      </c>
    </row>
    <row r="15" spans="1:18" x14ac:dyDescent="0.2">
      <c r="A15" s="27">
        <v>10</v>
      </c>
      <c r="B15" s="8" t="s">
        <v>30</v>
      </c>
      <c r="C15" s="147" t="s">
        <v>29</v>
      </c>
      <c r="D15" s="25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f t="shared" si="0"/>
        <v>10</v>
      </c>
      <c r="K15" s="9">
        <v>0.5</v>
      </c>
      <c r="L15" s="65">
        <f t="shared" si="1"/>
        <v>2</v>
      </c>
      <c r="M15" s="70">
        <f t="shared" si="2"/>
        <v>0.33333333333333331</v>
      </c>
      <c r="N15" s="70">
        <f t="shared" si="3"/>
        <v>0.33333333333333331</v>
      </c>
      <c r="O15" s="70">
        <f t="shared" si="4"/>
        <v>0.33333333333333331</v>
      </c>
      <c r="P15" s="70">
        <f t="shared" si="5"/>
        <v>0.33333333333333331</v>
      </c>
      <c r="Q15" s="70">
        <f t="shared" si="6"/>
        <v>0.33333333333333331</v>
      </c>
      <c r="R15" s="63">
        <f t="shared" si="7"/>
        <v>1.6666666666666667</v>
      </c>
    </row>
    <row r="16" spans="1:18" x14ac:dyDescent="0.2">
      <c r="A16" s="27">
        <v>11</v>
      </c>
      <c r="B16" s="8" t="s">
        <v>31</v>
      </c>
      <c r="C16" s="147" t="s">
        <v>29</v>
      </c>
      <c r="D16" s="26">
        <v>1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f t="shared" si="0"/>
        <v>15</v>
      </c>
      <c r="K16" s="9">
        <v>1</v>
      </c>
      <c r="L16" s="65">
        <f t="shared" si="1"/>
        <v>1</v>
      </c>
      <c r="M16" s="70">
        <f t="shared" si="2"/>
        <v>0.25</v>
      </c>
      <c r="N16" s="70">
        <f t="shared" si="3"/>
        <v>0.25</v>
      </c>
      <c r="O16" s="70">
        <f t="shared" si="4"/>
        <v>0.25</v>
      </c>
      <c r="P16" s="70">
        <f t="shared" si="5"/>
        <v>0.25</v>
      </c>
      <c r="Q16" s="70">
        <f t="shared" si="6"/>
        <v>0.25</v>
      </c>
      <c r="R16" s="63">
        <f t="shared" si="7"/>
        <v>1.25</v>
      </c>
    </row>
    <row r="17" spans="1:18" x14ac:dyDescent="0.2">
      <c r="A17" s="27">
        <v>12</v>
      </c>
      <c r="B17" s="8" t="s">
        <v>32</v>
      </c>
      <c r="C17" s="147" t="s">
        <v>14</v>
      </c>
      <c r="D17" s="25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f t="shared" si="0"/>
        <v>5</v>
      </c>
      <c r="K17" s="9">
        <v>4</v>
      </c>
      <c r="L17" s="65">
        <f t="shared" si="1"/>
        <v>0.25</v>
      </c>
      <c r="M17" s="70">
        <f t="shared" si="2"/>
        <v>2.0833333333333332E-2</v>
      </c>
      <c r="N17" s="70">
        <f t="shared" si="3"/>
        <v>2.0833333333333332E-2</v>
      </c>
      <c r="O17" s="70">
        <f t="shared" si="4"/>
        <v>2.0833333333333332E-2</v>
      </c>
      <c r="P17" s="70">
        <f t="shared" si="5"/>
        <v>2.0833333333333332E-2</v>
      </c>
      <c r="Q17" s="70">
        <f t="shared" si="6"/>
        <v>2.0833333333333332E-2</v>
      </c>
      <c r="R17" s="63">
        <f t="shared" si="7"/>
        <v>0.10416666666666667</v>
      </c>
    </row>
    <row r="18" spans="1:18" x14ac:dyDescent="0.2">
      <c r="A18" s="27">
        <v>13</v>
      </c>
      <c r="B18" s="8" t="s">
        <v>89</v>
      </c>
      <c r="C18" s="147" t="s">
        <v>14</v>
      </c>
      <c r="D18" s="25">
        <v>1</v>
      </c>
      <c r="E18" s="10">
        <v>2</v>
      </c>
      <c r="F18" s="10">
        <v>2</v>
      </c>
      <c r="G18" s="10">
        <v>2</v>
      </c>
      <c r="H18" s="10">
        <v>2</v>
      </c>
      <c r="I18" s="7">
        <v>2</v>
      </c>
      <c r="J18" s="10">
        <f t="shared" si="0"/>
        <v>10</v>
      </c>
      <c r="K18" s="9">
        <v>2</v>
      </c>
      <c r="L18" s="65">
        <f t="shared" si="1"/>
        <v>0.5</v>
      </c>
      <c r="M18" s="70">
        <f t="shared" si="2"/>
        <v>8.3333333333333329E-2</v>
      </c>
      <c r="N18" s="70">
        <f t="shared" si="3"/>
        <v>8.3333333333333329E-2</v>
      </c>
      <c r="O18" s="70">
        <f t="shared" si="4"/>
        <v>8.3333333333333329E-2</v>
      </c>
      <c r="P18" s="70">
        <f t="shared" si="5"/>
        <v>8.3333333333333329E-2</v>
      </c>
      <c r="Q18" s="70">
        <f t="shared" si="6"/>
        <v>8.3333333333333329E-2</v>
      </c>
      <c r="R18" s="63">
        <f t="shared" si="7"/>
        <v>0.41666666666666669</v>
      </c>
    </row>
    <row r="19" spans="1:18" x14ac:dyDescent="0.2">
      <c r="A19" s="27">
        <v>14</v>
      </c>
      <c r="B19" s="8" t="s">
        <v>33</v>
      </c>
      <c r="C19" s="147" t="s">
        <v>14</v>
      </c>
      <c r="D19" s="25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10">
        <f t="shared" si="0"/>
        <v>5</v>
      </c>
      <c r="K19" s="9">
        <v>2</v>
      </c>
      <c r="L19" s="65">
        <f t="shared" si="1"/>
        <v>0.5</v>
      </c>
      <c r="M19" s="70">
        <f t="shared" si="2"/>
        <v>4.1666666666666664E-2</v>
      </c>
      <c r="N19" s="70">
        <f t="shared" si="3"/>
        <v>4.1666666666666664E-2</v>
      </c>
      <c r="O19" s="70">
        <f t="shared" si="4"/>
        <v>4.1666666666666664E-2</v>
      </c>
      <c r="P19" s="70">
        <f t="shared" si="5"/>
        <v>4.1666666666666664E-2</v>
      </c>
      <c r="Q19" s="70">
        <f t="shared" si="6"/>
        <v>4.1666666666666664E-2</v>
      </c>
      <c r="R19" s="63">
        <f t="shared" si="7"/>
        <v>0.20833333333333334</v>
      </c>
    </row>
    <row r="20" spans="1:18" x14ac:dyDescent="0.2">
      <c r="A20" s="27">
        <v>15</v>
      </c>
      <c r="B20" s="8" t="s">
        <v>34</v>
      </c>
      <c r="C20" s="147" t="s">
        <v>14</v>
      </c>
      <c r="D20" s="25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f t="shared" si="0"/>
        <v>5</v>
      </c>
      <c r="K20" s="9">
        <v>2</v>
      </c>
      <c r="L20" s="65">
        <f t="shared" si="1"/>
        <v>0.5</v>
      </c>
      <c r="M20" s="70">
        <f t="shared" si="2"/>
        <v>4.1666666666666664E-2</v>
      </c>
      <c r="N20" s="70">
        <f t="shared" si="3"/>
        <v>4.1666666666666664E-2</v>
      </c>
      <c r="O20" s="70">
        <f t="shared" si="4"/>
        <v>4.1666666666666664E-2</v>
      </c>
      <c r="P20" s="70">
        <f t="shared" si="5"/>
        <v>4.1666666666666664E-2</v>
      </c>
      <c r="Q20" s="70">
        <f t="shared" si="6"/>
        <v>4.1666666666666664E-2</v>
      </c>
      <c r="R20" s="63">
        <f t="shared" si="7"/>
        <v>0.20833333333333334</v>
      </c>
    </row>
    <row r="21" spans="1:18" x14ac:dyDescent="0.2">
      <c r="A21" s="27">
        <v>16</v>
      </c>
      <c r="B21" s="8" t="s">
        <v>35</v>
      </c>
      <c r="C21" s="147" t="s">
        <v>14</v>
      </c>
      <c r="D21" s="25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f t="shared" si="0"/>
        <v>5</v>
      </c>
      <c r="K21" s="9">
        <v>3</v>
      </c>
      <c r="L21" s="65">
        <f t="shared" si="1"/>
        <v>0.33333333333333331</v>
      </c>
      <c r="M21" s="70">
        <f t="shared" si="2"/>
        <v>2.7777777777777776E-2</v>
      </c>
      <c r="N21" s="70">
        <f t="shared" si="3"/>
        <v>2.7777777777777776E-2</v>
      </c>
      <c r="O21" s="70">
        <f t="shared" si="4"/>
        <v>2.7777777777777776E-2</v>
      </c>
      <c r="P21" s="70">
        <f t="shared" si="5"/>
        <v>2.7777777777777776E-2</v>
      </c>
      <c r="Q21" s="70">
        <f t="shared" si="6"/>
        <v>2.7777777777777776E-2</v>
      </c>
      <c r="R21" s="63">
        <f t="shared" si="7"/>
        <v>0.13888888888888887</v>
      </c>
    </row>
    <row r="22" spans="1:18" ht="33.75" x14ac:dyDescent="0.2">
      <c r="A22" s="27">
        <v>17</v>
      </c>
      <c r="B22" s="8" t="s">
        <v>57</v>
      </c>
      <c r="C22" s="147" t="s">
        <v>29</v>
      </c>
      <c r="D22" s="25">
        <v>1</v>
      </c>
      <c r="E22" s="10">
        <v>2</v>
      </c>
      <c r="F22" s="10">
        <v>2</v>
      </c>
      <c r="G22" s="10">
        <v>2</v>
      </c>
      <c r="H22" s="10">
        <v>2</v>
      </c>
      <c r="I22" s="10">
        <v>2</v>
      </c>
      <c r="J22" s="10">
        <f t="shared" si="0"/>
        <v>10</v>
      </c>
      <c r="K22" s="9">
        <v>1</v>
      </c>
      <c r="L22" s="65">
        <f t="shared" si="1"/>
        <v>1</v>
      </c>
      <c r="M22" s="70">
        <f t="shared" si="2"/>
        <v>0.16666666666666666</v>
      </c>
      <c r="N22" s="70">
        <f t="shared" si="3"/>
        <v>0.16666666666666666</v>
      </c>
      <c r="O22" s="70">
        <f t="shared" si="4"/>
        <v>0.16666666666666666</v>
      </c>
      <c r="P22" s="70">
        <f t="shared" si="5"/>
        <v>0.16666666666666666</v>
      </c>
      <c r="Q22" s="70">
        <f t="shared" si="6"/>
        <v>0.16666666666666666</v>
      </c>
      <c r="R22" s="63">
        <f t="shared" si="7"/>
        <v>0.83333333333333337</v>
      </c>
    </row>
    <row r="23" spans="1:18" x14ac:dyDescent="0.2">
      <c r="A23" s="27">
        <v>18</v>
      </c>
      <c r="B23" s="77" t="s">
        <v>83</v>
      </c>
      <c r="C23" s="147" t="s">
        <v>29</v>
      </c>
      <c r="D23" s="25">
        <v>1</v>
      </c>
      <c r="E23" s="7">
        <v>0</v>
      </c>
      <c r="F23" s="7">
        <v>1</v>
      </c>
      <c r="G23" s="7">
        <v>0</v>
      </c>
      <c r="H23" s="7">
        <v>1</v>
      </c>
      <c r="I23" s="10">
        <v>0</v>
      </c>
      <c r="J23" s="10">
        <f t="shared" si="0"/>
        <v>2</v>
      </c>
      <c r="K23" s="9">
        <v>5</v>
      </c>
      <c r="L23" s="65">
        <f t="shared" si="1"/>
        <v>0.2</v>
      </c>
      <c r="M23" s="70">
        <f t="shared" si="2"/>
        <v>0</v>
      </c>
      <c r="N23" s="70">
        <f t="shared" si="3"/>
        <v>1.6666666666666666E-2</v>
      </c>
      <c r="O23" s="70">
        <f t="shared" si="4"/>
        <v>0</v>
      </c>
      <c r="P23" s="70">
        <f t="shared" si="5"/>
        <v>1.6666666666666666E-2</v>
      </c>
      <c r="Q23" s="70">
        <f t="shared" si="6"/>
        <v>0</v>
      </c>
      <c r="R23" s="63">
        <f t="shared" si="7"/>
        <v>3.3333333333333333E-2</v>
      </c>
    </row>
    <row r="24" spans="1:18" x14ac:dyDescent="0.2">
      <c r="A24" s="27">
        <v>19</v>
      </c>
      <c r="B24" s="77" t="s">
        <v>90</v>
      </c>
      <c r="C24" s="147" t="s">
        <v>14</v>
      </c>
      <c r="D24" s="25">
        <v>1</v>
      </c>
      <c r="E24" s="7">
        <v>0</v>
      </c>
      <c r="F24" s="7">
        <v>1</v>
      </c>
      <c r="G24" s="7">
        <v>0</v>
      </c>
      <c r="H24" s="7">
        <v>1</v>
      </c>
      <c r="I24" s="10">
        <v>0</v>
      </c>
      <c r="J24" s="10">
        <f t="shared" si="0"/>
        <v>2</v>
      </c>
      <c r="K24" s="9">
        <v>5</v>
      </c>
      <c r="L24" s="65">
        <f t="shared" ref="L24:L26" si="8">1/K24</f>
        <v>0.2</v>
      </c>
      <c r="M24" s="70">
        <f t="shared" si="2"/>
        <v>0</v>
      </c>
      <c r="N24" s="70">
        <f t="shared" si="3"/>
        <v>1.6666666666666666E-2</v>
      </c>
      <c r="O24" s="70">
        <f t="shared" si="4"/>
        <v>0</v>
      </c>
      <c r="P24" s="70">
        <f t="shared" si="5"/>
        <v>1.6666666666666666E-2</v>
      </c>
      <c r="Q24" s="70">
        <f t="shared" si="6"/>
        <v>0</v>
      </c>
      <c r="R24" s="63">
        <f t="shared" si="7"/>
        <v>3.3333333333333333E-2</v>
      </c>
    </row>
    <row r="25" spans="1:18" x14ac:dyDescent="0.2">
      <c r="A25" s="27">
        <v>20</v>
      </c>
      <c r="B25" s="77" t="s">
        <v>84</v>
      </c>
      <c r="C25" s="147" t="s">
        <v>14</v>
      </c>
      <c r="D25" s="25">
        <v>1</v>
      </c>
      <c r="E25" s="7">
        <v>0</v>
      </c>
      <c r="F25" s="7">
        <v>1</v>
      </c>
      <c r="G25" s="7">
        <v>0</v>
      </c>
      <c r="H25" s="7">
        <v>1</v>
      </c>
      <c r="I25" s="10">
        <v>0</v>
      </c>
      <c r="J25" s="10">
        <f t="shared" si="0"/>
        <v>2</v>
      </c>
      <c r="K25" s="9">
        <v>5</v>
      </c>
      <c r="L25" s="65">
        <f t="shared" si="8"/>
        <v>0.2</v>
      </c>
      <c r="M25" s="70">
        <f t="shared" si="2"/>
        <v>0</v>
      </c>
      <c r="N25" s="70">
        <f t="shared" si="3"/>
        <v>1.6666666666666666E-2</v>
      </c>
      <c r="O25" s="70">
        <f t="shared" si="4"/>
        <v>0</v>
      </c>
      <c r="P25" s="70">
        <f t="shared" si="5"/>
        <v>1.6666666666666666E-2</v>
      </c>
      <c r="Q25" s="70">
        <f t="shared" si="6"/>
        <v>0</v>
      </c>
      <c r="R25" s="63">
        <f t="shared" si="7"/>
        <v>3.3333333333333333E-2</v>
      </c>
    </row>
    <row r="26" spans="1:18" x14ac:dyDescent="0.2">
      <c r="A26" s="27">
        <v>21</v>
      </c>
      <c r="B26" s="77" t="s">
        <v>85</v>
      </c>
      <c r="C26" s="147" t="s">
        <v>14</v>
      </c>
      <c r="D26" s="25">
        <v>1</v>
      </c>
      <c r="E26" s="7">
        <v>0</v>
      </c>
      <c r="F26" s="7">
        <v>1</v>
      </c>
      <c r="G26" s="7">
        <v>0</v>
      </c>
      <c r="H26" s="7">
        <v>1</v>
      </c>
      <c r="I26" s="10">
        <v>0</v>
      </c>
      <c r="J26" s="10">
        <f t="shared" si="0"/>
        <v>2</v>
      </c>
      <c r="K26" s="9">
        <v>5</v>
      </c>
      <c r="L26" s="65">
        <f t="shared" si="8"/>
        <v>0.2</v>
      </c>
      <c r="M26" s="70">
        <f t="shared" si="2"/>
        <v>0</v>
      </c>
      <c r="N26" s="70">
        <f t="shared" si="3"/>
        <v>1.6666666666666666E-2</v>
      </c>
      <c r="O26" s="70">
        <f t="shared" si="4"/>
        <v>0</v>
      </c>
      <c r="P26" s="70">
        <f t="shared" si="5"/>
        <v>1.6666666666666666E-2</v>
      </c>
      <c r="Q26" s="70">
        <f t="shared" si="6"/>
        <v>0</v>
      </c>
      <c r="R26" s="63">
        <f t="shared" si="7"/>
        <v>3.3333333333333333E-2</v>
      </c>
    </row>
    <row r="27" spans="1:18" ht="13.5" thickBot="1" x14ac:dyDescent="0.25">
      <c r="A27" s="39"/>
      <c r="B27" s="40"/>
      <c r="C27" s="41"/>
      <c r="D27" s="42"/>
      <c r="E27" s="43"/>
      <c r="F27" s="43"/>
      <c r="G27" s="43"/>
      <c r="H27" s="43"/>
      <c r="I27" s="43"/>
      <c r="J27" s="43"/>
      <c r="K27" s="41"/>
      <c r="L27" s="67"/>
      <c r="M27" s="71"/>
      <c r="N27" s="71"/>
      <c r="O27" s="71"/>
      <c r="P27" s="71"/>
      <c r="Q27" s="71"/>
      <c r="R27" s="64"/>
    </row>
    <row r="28" spans="1:18" ht="13.5" thickBot="1" x14ac:dyDescent="0.25">
      <c r="A28" s="28" t="s">
        <v>0</v>
      </c>
      <c r="B28" s="29" t="s">
        <v>13</v>
      </c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72"/>
      <c r="N28" s="72"/>
      <c r="O28" s="72"/>
      <c r="P28" s="72"/>
      <c r="Q28" s="72"/>
      <c r="R28" s="68" t="s">
        <v>0</v>
      </c>
    </row>
    <row r="29" spans="1:18" x14ac:dyDescent="0.2">
      <c r="A29" s="34">
        <v>1</v>
      </c>
      <c r="B29" s="35" t="s">
        <v>91</v>
      </c>
      <c r="C29" s="36" t="s">
        <v>14</v>
      </c>
      <c r="D29" s="37">
        <v>1</v>
      </c>
      <c r="E29" s="38">
        <v>1</v>
      </c>
      <c r="F29" s="38">
        <v>1</v>
      </c>
      <c r="G29" s="38">
        <v>1</v>
      </c>
      <c r="H29" s="38">
        <v>1</v>
      </c>
      <c r="I29" s="38">
        <v>0</v>
      </c>
      <c r="J29" s="38">
        <f>SUM(E29:I29)</f>
        <v>4</v>
      </c>
      <c r="K29" s="36">
        <v>3</v>
      </c>
      <c r="L29" s="151">
        <f t="shared" ref="L29:L33" si="9">1/K29</f>
        <v>0.33333333333333331</v>
      </c>
      <c r="M29" s="75">
        <f t="shared" ref="M29:Q33" si="10">+$L29*E29*$D29/12</f>
        <v>2.7777777777777776E-2</v>
      </c>
      <c r="N29" s="75">
        <f t="shared" si="10"/>
        <v>2.7777777777777776E-2</v>
      </c>
      <c r="O29" s="75">
        <f t="shared" si="10"/>
        <v>2.7777777777777776E-2</v>
      </c>
      <c r="P29" s="75">
        <f t="shared" si="10"/>
        <v>2.7777777777777776E-2</v>
      </c>
      <c r="Q29" s="75">
        <f t="shared" si="10"/>
        <v>0</v>
      </c>
      <c r="R29" s="76">
        <f>+D29*J29*L29/12</f>
        <v>0.1111111111111111</v>
      </c>
    </row>
    <row r="30" spans="1:18" ht="22.5" x14ac:dyDescent="0.2">
      <c r="A30" s="149">
        <v>2</v>
      </c>
      <c r="B30" s="8" t="s">
        <v>92</v>
      </c>
      <c r="C30" s="147" t="s">
        <v>14</v>
      </c>
      <c r="D30" s="25">
        <v>1</v>
      </c>
      <c r="E30" s="7">
        <v>0</v>
      </c>
      <c r="F30" s="7">
        <v>1</v>
      </c>
      <c r="G30" s="7">
        <v>0</v>
      </c>
      <c r="H30" s="7">
        <v>1</v>
      </c>
      <c r="I30" s="10">
        <v>0</v>
      </c>
      <c r="J30" s="10">
        <f>SUM(E30:I30)</f>
        <v>2</v>
      </c>
      <c r="K30" s="9">
        <v>10</v>
      </c>
      <c r="L30" s="65">
        <f t="shared" si="9"/>
        <v>0.1</v>
      </c>
      <c r="M30" s="70">
        <f t="shared" si="10"/>
        <v>0</v>
      </c>
      <c r="N30" s="70">
        <f t="shared" si="10"/>
        <v>8.3333333333333332E-3</v>
      </c>
      <c r="O30" s="70">
        <f t="shared" si="10"/>
        <v>0</v>
      </c>
      <c r="P30" s="70">
        <f t="shared" si="10"/>
        <v>8.3333333333333332E-3</v>
      </c>
      <c r="Q30" s="70">
        <f t="shared" si="10"/>
        <v>0</v>
      </c>
      <c r="R30" s="63">
        <f>+D30*J30*L30/12</f>
        <v>1.6666666666666666E-2</v>
      </c>
    </row>
    <row r="31" spans="1:18" x14ac:dyDescent="0.2">
      <c r="A31" s="149">
        <v>3</v>
      </c>
      <c r="B31" s="8" t="s">
        <v>93</v>
      </c>
      <c r="C31" s="147" t="s">
        <v>14</v>
      </c>
      <c r="D31" s="25">
        <v>1</v>
      </c>
      <c r="E31" s="7">
        <v>0</v>
      </c>
      <c r="F31" s="7">
        <v>1</v>
      </c>
      <c r="G31" s="7">
        <v>0</v>
      </c>
      <c r="H31" s="7">
        <v>1</v>
      </c>
      <c r="I31" s="10">
        <v>0</v>
      </c>
      <c r="J31" s="10">
        <f>SUM(E31:I31)</f>
        <v>2</v>
      </c>
      <c r="K31" s="9">
        <v>10</v>
      </c>
      <c r="L31" s="65">
        <f t="shared" si="9"/>
        <v>0.1</v>
      </c>
      <c r="M31" s="70">
        <f t="shared" si="10"/>
        <v>0</v>
      </c>
      <c r="N31" s="70">
        <f t="shared" si="10"/>
        <v>8.3333333333333332E-3</v>
      </c>
      <c r="O31" s="70">
        <f t="shared" si="10"/>
        <v>0</v>
      </c>
      <c r="P31" s="70">
        <f t="shared" si="10"/>
        <v>8.3333333333333332E-3</v>
      </c>
      <c r="Q31" s="70">
        <f t="shared" si="10"/>
        <v>0</v>
      </c>
      <c r="R31" s="63">
        <f>+D31*J31*L31/12</f>
        <v>1.6666666666666666E-2</v>
      </c>
    </row>
    <row r="32" spans="1:18" x14ac:dyDescent="0.2">
      <c r="A32" s="149">
        <v>4</v>
      </c>
      <c r="B32" s="77" t="s">
        <v>94</v>
      </c>
      <c r="C32" s="147" t="s">
        <v>14</v>
      </c>
      <c r="D32" s="148">
        <v>1</v>
      </c>
      <c r="E32" s="10">
        <v>0</v>
      </c>
      <c r="F32" s="10">
        <v>1</v>
      </c>
      <c r="G32" s="10">
        <v>0</v>
      </c>
      <c r="H32" s="10">
        <v>1</v>
      </c>
      <c r="I32" s="10">
        <v>0</v>
      </c>
      <c r="J32" s="10">
        <f>SUM(E32:I32)</f>
        <v>2</v>
      </c>
      <c r="K32" s="9">
        <v>10</v>
      </c>
      <c r="L32" s="65">
        <f t="shared" si="9"/>
        <v>0.1</v>
      </c>
      <c r="M32" s="70">
        <f t="shared" si="10"/>
        <v>0</v>
      </c>
      <c r="N32" s="70">
        <f t="shared" si="10"/>
        <v>8.3333333333333332E-3</v>
      </c>
      <c r="O32" s="150">
        <f t="shared" si="10"/>
        <v>0</v>
      </c>
      <c r="P32" s="150">
        <f t="shared" si="10"/>
        <v>8.3333333333333332E-3</v>
      </c>
      <c r="Q32" s="150">
        <f t="shared" si="10"/>
        <v>0</v>
      </c>
      <c r="R32" s="63">
        <f>+D32*J32*L32/12</f>
        <v>1.6666666666666666E-2</v>
      </c>
    </row>
    <row r="33" spans="1:18" x14ac:dyDescent="0.2">
      <c r="A33" s="149">
        <v>5</v>
      </c>
      <c r="B33" s="77" t="s">
        <v>95</v>
      </c>
      <c r="C33" s="147" t="s">
        <v>14</v>
      </c>
      <c r="D33" s="148">
        <v>1</v>
      </c>
      <c r="E33" s="10">
        <v>0</v>
      </c>
      <c r="F33" s="10">
        <v>1</v>
      </c>
      <c r="G33" s="10">
        <v>0</v>
      </c>
      <c r="H33" s="10">
        <v>1</v>
      </c>
      <c r="I33" s="10">
        <v>0</v>
      </c>
      <c r="J33" s="10">
        <f>SUM(E33:I33)</f>
        <v>2</v>
      </c>
      <c r="K33" s="9">
        <v>10</v>
      </c>
      <c r="L33" s="65">
        <f t="shared" si="9"/>
        <v>0.1</v>
      </c>
      <c r="M33" s="70">
        <f t="shared" si="10"/>
        <v>0</v>
      </c>
      <c r="N33" s="70">
        <f t="shared" si="10"/>
        <v>8.3333333333333332E-3</v>
      </c>
      <c r="O33" s="150">
        <f t="shared" si="10"/>
        <v>0</v>
      </c>
      <c r="P33" s="150">
        <f t="shared" si="10"/>
        <v>8.3333333333333332E-3</v>
      </c>
      <c r="Q33" s="150">
        <f t="shared" si="10"/>
        <v>0</v>
      </c>
      <c r="R33" s="63">
        <f>+D33*J33*L33/12</f>
        <v>1.6666666666666666E-2</v>
      </c>
    </row>
    <row r="34" spans="1:18" ht="13.5" thickBot="1" x14ac:dyDescent="0.25">
      <c r="A34" s="66"/>
      <c r="B34" s="77"/>
      <c r="C34" s="78"/>
      <c r="D34" s="79"/>
      <c r="E34" s="80"/>
      <c r="F34" s="80"/>
      <c r="G34" s="80"/>
      <c r="H34" s="80"/>
      <c r="I34" s="80"/>
      <c r="J34" s="80"/>
      <c r="K34" s="78"/>
      <c r="L34" s="81"/>
      <c r="M34" s="82"/>
      <c r="N34" s="82"/>
      <c r="O34" s="82"/>
      <c r="P34" s="82"/>
      <c r="Q34" s="82"/>
      <c r="R34" s="83"/>
    </row>
    <row r="35" spans="1:18" ht="13.5" thickBot="1" x14ac:dyDescent="0.25">
      <c r="A35" s="90"/>
      <c r="B35" s="91"/>
      <c r="C35" s="84"/>
      <c r="D35" s="85"/>
      <c r="E35" s="86"/>
      <c r="F35" s="86"/>
      <c r="G35" s="86"/>
      <c r="H35" s="86"/>
      <c r="I35" s="86"/>
      <c r="J35" s="86"/>
      <c r="K35" s="84"/>
      <c r="L35" s="87"/>
      <c r="M35" s="88"/>
      <c r="N35" s="88"/>
      <c r="O35" s="88"/>
      <c r="P35" s="88"/>
      <c r="Q35" s="88"/>
      <c r="R35" s="89"/>
    </row>
    <row r="36" spans="1:18" ht="13.5" thickBot="1" x14ac:dyDescent="0.25">
      <c r="A36" s="172" t="s">
        <v>46</v>
      </c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4"/>
      <c r="M36" s="73">
        <f t="shared" ref="M36:R36" si="11">SUM(M6:M34)</f>
        <v>1.4708333333333332</v>
      </c>
      <c r="N36" s="73">
        <f t="shared" si="11"/>
        <v>1.543055555555555</v>
      </c>
      <c r="O36" s="73">
        <f t="shared" si="11"/>
        <v>1.4708333333333332</v>
      </c>
      <c r="P36" s="73">
        <f t="shared" si="11"/>
        <v>1.543055555555555</v>
      </c>
      <c r="Q36" s="73">
        <f t="shared" si="11"/>
        <v>1.3875</v>
      </c>
      <c r="R36" s="74">
        <f t="shared" si="11"/>
        <v>7.415277777777777</v>
      </c>
    </row>
    <row r="37" spans="1:18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</sheetData>
  <mergeCells count="2">
    <mergeCell ref="A1:R1"/>
    <mergeCell ref="A36:L36"/>
  </mergeCells>
  <phoneticPr fontId="13" type="noConversion"/>
  <pageMargins left="0.74803149606299213" right="0.74803149606299213" top="0.98425196850393704" bottom="0.98425196850393704" header="0" footer="0"/>
  <pageSetup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30"/>
  <sheetViews>
    <sheetView zoomScaleNormal="100" workbookViewId="0">
      <selection activeCell="A13" sqref="A13:XFD13"/>
    </sheetView>
  </sheetViews>
  <sheetFormatPr baseColWidth="10" defaultRowHeight="12.75" x14ac:dyDescent="0.2"/>
  <cols>
    <col min="1" max="1" width="28.42578125" customWidth="1"/>
    <col min="2" max="2" width="46" customWidth="1"/>
    <col min="3" max="3" width="28.28515625" customWidth="1"/>
  </cols>
  <sheetData>
    <row r="1" spans="1:3" ht="18" x14ac:dyDescent="0.25">
      <c r="A1" s="4" t="s">
        <v>44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43" t="s">
        <v>43</v>
      </c>
      <c r="B3" s="141" t="s">
        <v>39</v>
      </c>
      <c r="C3" s="142" t="s">
        <v>68</v>
      </c>
    </row>
    <row r="4" spans="1:3" x14ac:dyDescent="0.2">
      <c r="A4" s="16"/>
      <c r="B4" s="17"/>
      <c r="C4" s="18"/>
    </row>
    <row r="5" spans="1:3" x14ac:dyDescent="0.2">
      <c r="A5" s="15" t="s">
        <v>64</v>
      </c>
      <c r="B5" s="12" t="s">
        <v>42</v>
      </c>
      <c r="C5" s="44">
        <v>1</v>
      </c>
    </row>
    <row r="6" spans="1:3" x14ac:dyDescent="0.2">
      <c r="A6" s="15" t="s">
        <v>64</v>
      </c>
      <c r="B6" s="12" t="s">
        <v>50</v>
      </c>
      <c r="C6" s="44">
        <v>1</v>
      </c>
    </row>
    <row r="7" spans="1:3" x14ac:dyDescent="0.2">
      <c r="A7" s="15" t="s">
        <v>64</v>
      </c>
      <c r="B7" s="12" t="s">
        <v>48</v>
      </c>
      <c r="C7" s="44">
        <v>1</v>
      </c>
    </row>
    <row r="8" spans="1:3" x14ac:dyDescent="0.2">
      <c r="A8" s="15" t="s">
        <v>64</v>
      </c>
      <c r="B8" s="12" t="s">
        <v>38</v>
      </c>
      <c r="C8" s="44">
        <v>1</v>
      </c>
    </row>
    <row r="9" spans="1:3" x14ac:dyDescent="0.2">
      <c r="A9" s="15" t="s">
        <v>64</v>
      </c>
      <c r="B9" s="13" t="s">
        <v>51</v>
      </c>
      <c r="C9" s="44">
        <v>1</v>
      </c>
    </row>
    <row r="10" spans="1:3" x14ac:dyDescent="0.2">
      <c r="A10" s="15" t="s">
        <v>64</v>
      </c>
      <c r="B10" s="13" t="s">
        <v>41</v>
      </c>
      <c r="C10" s="44">
        <v>1</v>
      </c>
    </row>
    <row r="11" spans="1:3" x14ac:dyDescent="0.2">
      <c r="A11" s="15" t="s">
        <v>64</v>
      </c>
      <c r="B11" s="154" t="s">
        <v>97</v>
      </c>
      <c r="C11" s="45">
        <v>1</v>
      </c>
    </row>
    <row r="12" spans="1:3" x14ac:dyDescent="0.2">
      <c r="A12" s="175" t="s">
        <v>59</v>
      </c>
      <c r="B12" s="176"/>
      <c r="C12" s="20">
        <f>SUM(C5:C11)</f>
        <v>7</v>
      </c>
    </row>
    <row r="13" spans="1:3" x14ac:dyDescent="0.2">
      <c r="A13" s="14" t="s">
        <v>54</v>
      </c>
      <c r="B13" s="12" t="s">
        <v>42</v>
      </c>
      <c r="C13" s="44">
        <v>1</v>
      </c>
    </row>
    <row r="14" spans="1:3" x14ac:dyDescent="0.2">
      <c r="A14" s="14" t="s">
        <v>54</v>
      </c>
      <c r="B14" s="12" t="s">
        <v>50</v>
      </c>
      <c r="C14" s="44">
        <v>1</v>
      </c>
    </row>
    <row r="15" spans="1:3" x14ac:dyDescent="0.2">
      <c r="A15" s="14" t="s">
        <v>54</v>
      </c>
      <c r="B15" s="12" t="s">
        <v>48</v>
      </c>
      <c r="C15" s="44">
        <v>1</v>
      </c>
    </row>
    <row r="16" spans="1:3" x14ac:dyDescent="0.2">
      <c r="A16" s="14" t="s">
        <v>54</v>
      </c>
      <c r="B16" s="12" t="s">
        <v>38</v>
      </c>
      <c r="C16" s="44">
        <v>1</v>
      </c>
    </row>
    <row r="17" spans="1:3" x14ac:dyDescent="0.2">
      <c r="A17" s="14" t="s">
        <v>54</v>
      </c>
      <c r="B17" s="13" t="s">
        <v>51</v>
      </c>
      <c r="C17" s="44">
        <v>1</v>
      </c>
    </row>
    <row r="18" spans="1:3" x14ac:dyDescent="0.2">
      <c r="A18" s="14" t="s">
        <v>54</v>
      </c>
      <c r="B18" s="13" t="s">
        <v>41</v>
      </c>
      <c r="C18" s="44">
        <v>1</v>
      </c>
    </row>
    <row r="19" spans="1:3" x14ac:dyDescent="0.2">
      <c r="A19" s="14" t="s">
        <v>54</v>
      </c>
      <c r="B19" s="154" t="s">
        <v>97</v>
      </c>
      <c r="C19" s="45">
        <v>1</v>
      </c>
    </row>
    <row r="20" spans="1:3" x14ac:dyDescent="0.2">
      <c r="A20" s="175" t="s">
        <v>59</v>
      </c>
      <c r="B20" s="176"/>
      <c r="C20" s="20">
        <f>SUM(C13:C19)</f>
        <v>7</v>
      </c>
    </row>
    <row r="21" spans="1:3" x14ac:dyDescent="0.2">
      <c r="A21" s="119" t="s">
        <v>72</v>
      </c>
      <c r="B21" s="12" t="s">
        <v>42</v>
      </c>
      <c r="C21" s="44">
        <v>1</v>
      </c>
    </row>
    <row r="22" spans="1:3" x14ac:dyDescent="0.2">
      <c r="A22" s="119" t="s">
        <v>72</v>
      </c>
      <c r="B22" s="12" t="s">
        <v>50</v>
      </c>
      <c r="C22" s="44">
        <v>1</v>
      </c>
    </row>
    <row r="23" spans="1:3" x14ac:dyDescent="0.2">
      <c r="A23" s="119" t="s">
        <v>72</v>
      </c>
      <c r="B23" s="12" t="s">
        <v>48</v>
      </c>
      <c r="C23" s="44">
        <v>1</v>
      </c>
    </row>
    <row r="24" spans="1:3" x14ac:dyDescent="0.2">
      <c r="A24" s="119" t="s">
        <v>72</v>
      </c>
      <c r="B24" s="12" t="s">
        <v>38</v>
      </c>
      <c r="C24" s="44">
        <v>1</v>
      </c>
    </row>
    <row r="25" spans="1:3" x14ac:dyDescent="0.2">
      <c r="A25" s="119" t="s">
        <v>72</v>
      </c>
      <c r="B25" s="13" t="s">
        <v>51</v>
      </c>
      <c r="C25" s="44">
        <v>1</v>
      </c>
    </row>
    <row r="26" spans="1:3" x14ac:dyDescent="0.2">
      <c r="A26" s="119" t="s">
        <v>72</v>
      </c>
      <c r="B26" s="13" t="s">
        <v>41</v>
      </c>
      <c r="C26" s="44">
        <v>1</v>
      </c>
    </row>
    <row r="27" spans="1:3" x14ac:dyDescent="0.2">
      <c r="A27" s="119" t="s">
        <v>72</v>
      </c>
      <c r="B27" s="13" t="s">
        <v>63</v>
      </c>
      <c r="C27" s="44">
        <v>1</v>
      </c>
    </row>
    <row r="28" spans="1:3" x14ac:dyDescent="0.2">
      <c r="A28" s="119" t="s">
        <v>72</v>
      </c>
      <c r="B28" s="154" t="s">
        <v>97</v>
      </c>
      <c r="C28" s="45">
        <v>1</v>
      </c>
    </row>
    <row r="29" spans="1:3" ht="13.5" thickBot="1" x14ac:dyDescent="0.25">
      <c r="A29" s="175" t="s">
        <v>59</v>
      </c>
      <c r="B29" s="176"/>
      <c r="C29" s="20">
        <f>SUM(C21:C28)</f>
        <v>8</v>
      </c>
    </row>
    <row r="30" spans="1:3" ht="13.5" thickBot="1" x14ac:dyDescent="0.25">
      <c r="A30" s="177"/>
      <c r="B30" s="178"/>
      <c r="C30" s="19"/>
    </row>
  </sheetData>
  <mergeCells count="4">
    <mergeCell ref="A29:B29"/>
    <mergeCell ref="A30:B30"/>
    <mergeCell ref="A12:B12"/>
    <mergeCell ref="A20:B20"/>
  </mergeCells>
  <phoneticPr fontId="13" type="noConversion"/>
  <printOptions horizontalCentered="1"/>
  <pageMargins left="0.74803149606299213" right="0.74803149606299213" top="0.78740157480314965" bottom="0.98425196850393704" header="0" footer="0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37"/>
  <sheetViews>
    <sheetView workbookViewId="0">
      <selection activeCell="B27" sqref="B27"/>
    </sheetView>
  </sheetViews>
  <sheetFormatPr baseColWidth="10" defaultRowHeight="12.75" x14ac:dyDescent="0.2"/>
  <cols>
    <col min="1" max="1" width="30" customWidth="1"/>
    <col min="2" max="2" width="32.5703125" customWidth="1"/>
    <col min="3" max="3" width="14.42578125" customWidth="1"/>
    <col min="4" max="4" width="17.140625" customWidth="1"/>
    <col min="5" max="5" width="14.42578125" customWidth="1"/>
    <col min="6" max="6" width="14.140625" customWidth="1"/>
    <col min="7" max="7" width="13" customWidth="1"/>
    <col min="8" max="8" width="14.140625" customWidth="1"/>
  </cols>
  <sheetData>
    <row r="1" spans="1:9" ht="18" x14ac:dyDescent="0.25">
      <c r="B1" s="4" t="s">
        <v>45</v>
      </c>
    </row>
    <row r="2" spans="1:9" ht="13.5" thickBot="1" x14ac:dyDescent="0.25"/>
    <row r="3" spans="1:9" ht="31.5" x14ac:dyDescent="0.2">
      <c r="A3" s="179" t="s">
        <v>43</v>
      </c>
      <c r="B3" s="185" t="s">
        <v>39</v>
      </c>
      <c r="C3" s="181" t="s">
        <v>69</v>
      </c>
      <c r="D3" s="138" t="s">
        <v>17</v>
      </c>
      <c r="E3" s="183" t="s">
        <v>20</v>
      </c>
      <c r="F3" s="138" t="s">
        <v>18</v>
      </c>
      <c r="G3" s="183" t="s">
        <v>21</v>
      </c>
      <c r="H3" s="138" t="s">
        <v>19</v>
      </c>
      <c r="I3" s="139" t="s">
        <v>70</v>
      </c>
    </row>
    <row r="4" spans="1:9" ht="13.5" thickBot="1" x14ac:dyDescent="0.25">
      <c r="A4" s="180"/>
      <c r="B4" s="186"/>
      <c r="C4" s="182"/>
      <c r="D4" s="92">
        <v>0.01</v>
      </c>
      <c r="E4" s="184"/>
      <c r="F4" s="92">
        <v>0.01</v>
      </c>
      <c r="G4" s="184"/>
      <c r="H4" s="92">
        <v>0.01</v>
      </c>
      <c r="I4" s="140"/>
    </row>
    <row r="5" spans="1:9" x14ac:dyDescent="0.2">
      <c r="A5" s="116" t="s">
        <v>64</v>
      </c>
      <c r="B5" s="95" t="s">
        <v>24</v>
      </c>
      <c r="C5" s="59">
        <f>+'RR HH'!F8</f>
        <v>2.02</v>
      </c>
      <c r="D5" s="59">
        <f t="shared" ref="D5:D9" si="0">D$4*C5</f>
        <v>2.0199999999999999E-2</v>
      </c>
      <c r="E5" s="59">
        <f>+D5+C5</f>
        <v>2.0402</v>
      </c>
      <c r="F5" s="59">
        <f t="shared" ref="F5:F9" si="1">+F$4*E5</f>
        <v>2.0402E-2</v>
      </c>
      <c r="G5" s="59">
        <f>+F5+E5</f>
        <v>2.0606019999999998</v>
      </c>
      <c r="H5" s="59">
        <f t="shared" ref="H5:H9" si="2">+H$4*G5</f>
        <v>2.0606019999999999E-2</v>
      </c>
      <c r="I5" s="60">
        <f>+H5+G5</f>
        <v>2.0812080199999996</v>
      </c>
    </row>
    <row r="6" spans="1:9" x14ac:dyDescent="0.2">
      <c r="A6" s="117" t="s">
        <v>80</v>
      </c>
      <c r="B6" s="106" t="s">
        <v>24</v>
      </c>
      <c r="C6" s="107">
        <f>'RR HH'!F11</f>
        <v>2.02</v>
      </c>
      <c r="D6" s="107">
        <f>D$4*C6</f>
        <v>2.0199999999999999E-2</v>
      </c>
      <c r="E6" s="107">
        <f>+D6+C6</f>
        <v>2.0402</v>
      </c>
      <c r="F6" s="107">
        <f>+F$4*E6</f>
        <v>2.0402E-2</v>
      </c>
      <c r="G6" s="107">
        <f>+F6+E6</f>
        <v>2.0606019999999998</v>
      </c>
      <c r="H6" s="107">
        <f>+H$4*G6</f>
        <v>2.0606019999999999E-2</v>
      </c>
      <c r="I6" s="108">
        <f>+H6+G6</f>
        <v>2.0812080199999996</v>
      </c>
    </row>
    <row r="7" spans="1:9" x14ac:dyDescent="0.2">
      <c r="A7" s="118" t="s">
        <v>54</v>
      </c>
      <c r="B7" s="93" t="s">
        <v>24</v>
      </c>
      <c r="C7" s="94">
        <f>+'RR HH'!F14</f>
        <v>2.02</v>
      </c>
      <c r="D7" s="94">
        <f t="shared" si="0"/>
        <v>2.0199999999999999E-2</v>
      </c>
      <c r="E7" s="94">
        <f t="shared" ref="E7:E9" si="3">+D7+C7</f>
        <v>2.0402</v>
      </c>
      <c r="F7" s="94">
        <f t="shared" si="1"/>
        <v>2.0402E-2</v>
      </c>
      <c r="G7" s="94">
        <f t="shared" ref="G7:G9" si="4">+F7+E7</f>
        <v>2.0606019999999998</v>
      </c>
      <c r="H7" s="94">
        <f t="shared" si="2"/>
        <v>2.0606019999999999E-2</v>
      </c>
      <c r="I7" s="96">
        <f t="shared" ref="I7:I9" si="5">+H7+G7</f>
        <v>2.0812080199999996</v>
      </c>
    </row>
    <row r="8" spans="1:9" x14ac:dyDescent="0.2">
      <c r="A8" s="152" t="s">
        <v>87</v>
      </c>
      <c r="B8" s="106" t="s">
        <v>24</v>
      </c>
      <c r="C8" s="107">
        <f>'RR HH'!F17</f>
        <v>2.02</v>
      </c>
      <c r="D8" s="107">
        <f>D$4*C8</f>
        <v>2.0199999999999999E-2</v>
      </c>
      <c r="E8" s="107">
        <f>+D8+C8</f>
        <v>2.0402</v>
      </c>
      <c r="F8" s="107">
        <f>+F$4*E8</f>
        <v>2.0402E-2</v>
      </c>
      <c r="G8" s="107">
        <f>+F8+E8</f>
        <v>2.0606019999999998</v>
      </c>
      <c r="H8" s="107">
        <f>+H$4*G8</f>
        <v>2.0606019999999999E-2</v>
      </c>
      <c r="I8" s="108">
        <f>+H8+G8</f>
        <v>2.0812080199999996</v>
      </c>
    </row>
    <row r="9" spans="1:9" ht="13.5" thickBot="1" x14ac:dyDescent="0.25">
      <c r="A9" s="120" t="s">
        <v>72</v>
      </c>
      <c r="B9" s="97" t="s">
        <v>24</v>
      </c>
      <c r="C9" s="121">
        <f>+'RR HH'!F20</f>
        <v>2.02</v>
      </c>
      <c r="D9" s="121">
        <f t="shared" si="0"/>
        <v>2.0199999999999999E-2</v>
      </c>
      <c r="E9" s="121">
        <f t="shared" si="3"/>
        <v>2.0402</v>
      </c>
      <c r="F9" s="121">
        <f t="shared" si="1"/>
        <v>2.0402E-2</v>
      </c>
      <c r="G9" s="121">
        <f t="shared" si="4"/>
        <v>2.0606019999999998</v>
      </c>
      <c r="H9" s="121">
        <f t="shared" si="2"/>
        <v>2.0606019999999999E-2</v>
      </c>
      <c r="I9" s="122">
        <f t="shared" si="5"/>
        <v>2.0812080199999996</v>
      </c>
    </row>
    <row r="10" spans="1:9" ht="13.5" thickBot="1" x14ac:dyDescent="0.25"/>
    <row r="11" spans="1:9" ht="31.5" x14ac:dyDescent="0.2">
      <c r="A11" s="179" t="s">
        <v>43</v>
      </c>
      <c r="B11" s="185" t="s">
        <v>39</v>
      </c>
      <c r="C11" s="181" t="s">
        <v>69</v>
      </c>
      <c r="D11" s="138" t="s">
        <v>17</v>
      </c>
      <c r="E11" s="183" t="s">
        <v>20</v>
      </c>
      <c r="F11" s="138" t="s">
        <v>18</v>
      </c>
      <c r="G11" s="183" t="s">
        <v>21</v>
      </c>
      <c r="H11" s="138" t="s">
        <v>19</v>
      </c>
      <c r="I11" s="139" t="s">
        <v>70</v>
      </c>
    </row>
    <row r="12" spans="1:9" ht="13.5" thickBot="1" x14ac:dyDescent="0.25">
      <c r="A12" s="180"/>
      <c r="B12" s="186"/>
      <c r="C12" s="182"/>
      <c r="D12" s="92">
        <v>0.01</v>
      </c>
      <c r="E12" s="184"/>
      <c r="F12" s="92">
        <v>0.01</v>
      </c>
      <c r="G12" s="184"/>
      <c r="H12" s="92">
        <v>0.01</v>
      </c>
      <c r="I12" s="140"/>
    </row>
    <row r="13" spans="1:9" ht="22.5" x14ac:dyDescent="0.2">
      <c r="A13" s="116" t="s">
        <v>64</v>
      </c>
      <c r="B13" s="112" t="s">
        <v>40</v>
      </c>
      <c r="C13" s="59">
        <f>+'INSTR-HERR'!M36</f>
        <v>1.4708333333333332</v>
      </c>
      <c r="D13" s="59">
        <f t="shared" ref="D13:D17" si="6">D$12*C13</f>
        <v>1.4708333333333332E-2</v>
      </c>
      <c r="E13" s="59">
        <f>+D13+C13</f>
        <v>1.4855416666666665</v>
      </c>
      <c r="F13" s="59">
        <f t="shared" ref="F13:F17" si="7">F$12*E13</f>
        <v>1.4855416666666666E-2</v>
      </c>
      <c r="G13" s="59">
        <f>+F13+E13</f>
        <v>1.5003970833333331</v>
      </c>
      <c r="H13" s="59">
        <f t="shared" ref="H13:H17" si="8">+H$12*G13</f>
        <v>1.5003970833333331E-2</v>
      </c>
      <c r="I13" s="60">
        <f>+H13+G13</f>
        <v>1.5154010541666665</v>
      </c>
    </row>
    <row r="14" spans="1:9" ht="22.5" x14ac:dyDescent="0.2">
      <c r="A14" s="117" t="s">
        <v>80</v>
      </c>
      <c r="B14" s="113" t="s">
        <v>40</v>
      </c>
      <c r="C14" s="107">
        <f>'INSTR-HERR'!N36</f>
        <v>1.543055555555555</v>
      </c>
      <c r="D14" s="107">
        <f t="shared" ref="D14" si="9">D$12*C14</f>
        <v>1.543055555555555E-2</v>
      </c>
      <c r="E14" s="107">
        <f>+D14+C14</f>
        <v>1.5584861111111106</v>
      </c>
      <c r="F14" s="107">
        <f t="shared" ref="F14" si="10">F$12*E14</f>
        <v>1.5584861111111107E-2</v>
      </c>
      <c r="G14" s="107">
        <f>+F14+E14</f>
        <v>1.5740709722222217</v>
      </c>
      <c r="H14" s="107">
        <f t="shared" ref="H14" si="11">+H$12*G14</f>
        <v>1.5740709722222218E-2</v>
      </c>
      <c r="I14" s="108">
        <f>+H14+G14</f>
        <v>1.5898116819444439</v>
      </c>
    </row>
    <row r="15" spans="1:9" ht="22.5" x14ac:dyDescent="0.2">
      <c r="A15" s="118" t="s">
        <v>54</v>
      </c>
      <c r="B15" s="114" t="s">
        <v>40</v>
      </c>
      <c r="C15" s="94">
        <f>+'INSTR-HERR'!O36</f>
        <v>1.4708333333333332</v>
      </c>
      <c r="D15" s="94">
        <f t="shared" si="6"/>
        <v>1.4708333333333332E-2</v>
      </c>
      <c r="E15" s="94">
        <f t="shared" ref="E15:E17" si="12">+D15+C15</f>
        <v>1.4855416666666665</v>
      </c>
      <c r="F15" s="94">
        <f t="shared" si="7"/>
        <v>1.4855416666666666E-2</v>
      </c>
      <c r="G15" s="94">
        <f t="shared" ref="G15:G17" si="13">+F15+E15</f>
        <v>1.5003970833333331</v>
      </c>
      <c r="H15" s="94">
        <f t="shared" si="8"/>
        <v>1.5003970833333331E-2</v>
      </c>
      <c r="I15" s="96">
        <f t="shared" ref="I15:I17" si="14">+H15+G15</f>
        <v>1.5154010541666665</v>
      </c>
    </row>
    <row r="16" spans="1:9" ht="22.5" x14ac:dyDescent="0.2">
      <c r="A16" s="153" t="s">
        <v>87</v>
      </c>
      <c r="B16" s="114" t="s">
        <v>40</v>
      </c>
      <c r="C16" s="94">
        <f>+'INSTR-HERR'!P36</f>
        <v>1.543055555555555</v>
      </c>
      <c r="D16" s="94">
        <f t="shared" ref="D16" si="15">D$12*C16</f>
        <v>1.543055555555555E-2</v>
      </c>
      <c r="E16" s="94">
        <f t="shared" ref="E16" si="16">+D16+C16</f>
        <v>1.5584861111111106</v>
      </c>
      <c r="F16" s="94">
        <f t="shared" ref="F16" si="17">F$12*E16</f>
        <v>1.5584861111111107E-2</v>
      </c>
      <c r="G16" s="94">
        <f t="shared" ref="G16" si="18">+F16+E16</f>
        <v>1.5740709722222217</v>
      </c>
      <c r="H16" s="94">
        <f t="shared" ref="H16" si="19">+H$12*G16</f>
        <v>1.5740709722222218E-2</v>
      </c>
      <c r="I16" s="96">
        <f t="shared" ref="I16" si="20">+H16+G16</f>
        <v>1.5898116819444439</v>
      </c>
    </row>
    <row r="17" spans="1:9" ht="23.25" thickBot="1" x14ac:dyDescent="0.25">
      <c r="A17" s="120" t="s">
        <v>72</v>
      </c>
      <c r="B17" s="115" t="s">
        <v>40</v>
      </c>
      <c r="C17" s="121">
        <f>+'INSTR-HERR'!Q36</f>
        <v>1.3875</v>
      </c>
      <c r="D17" s="121">
        <f t="shared" si="6"/>
        <v>1.3875E-2</v>
      </c>
      <c r="E17" s="121">
        <f t="shared" si="12"/>
        <v>1.401375</v>
      </c>
      <c r="F17" s="121">
        <f t="shared" si="7"/>
        <v>1.401375E-2</v>
      </c>
      <c r="G17" s="121">
        <f t="shared" si="13"/>
        <v>1.41538875</v>
      </c>
      <c r="H17" s="121">
        <f t="shared" si="8"/>
        <v>1.41538875E-2</v>
      </c>
      <c r="I17" s="122">
        <f t="shared" si="14"/>
        <v>1.4295426375</v>
      </c>
    </row>
    <row r="18" spans="1:9" ht="13.5" thickBot="1" x14ac:dyDescent="0.25"/>
    <row r="19" spans="1:9" ht="31.5" x14ac:dyDescent="0.2">
      <c r="A19" s="179" t="s">
        <v>43</v>
      </c>
      <c r="B19" s="185" t="s">
        <v>39</v>
      </c>
      <c r="C19" s="181" t="s">
        <v>69</v>
      </c>
      <c r="D19" s="138" t="s">
        <v>17</v>
      </c>
      <c r="E19" s="183" t="s">
        <v>20</v>
      </c>
      <c r="F19" s="138" t="s">
        <v>18</v>
      </c>
      <c r="G19" s="183" t="s">
        <v>21</v>
      </c>
      <c r="H19" s="138" t="s">
        <v>19</v>
      </c>
      <c r="I19" s="139" t="s">
        <v>70</v>
      </c>
    </row>
    <row r="20" spans="1:9" ht="13.5" thickBot="1" x14ac:dyDescent="0.25">
      <c r="A20" s="180"/>
      <c r="B20" s="186"/>
      <c r="C20" s="182"/>
      <c r="D20" s="92">
        <v>0.01</v>
      </c>
      <c r="E20" s="184"/>
      <c r="F20" s="92">
        <v>0.01</v>
      </c>
      <c r="G20" s="184"/>
      <c r="H20" s="92">
        <v>0.01</v>
      </c>
      <c r="I20" s="140"/>
    </row>
    <row r="21" spans="1:9" x14ac:dyDescent="0.2">
      <c r="A21" s="116" t="s">
        <v>64</v>
      </c>
      <c r="B21" s="95" t="s">
        <v>44</v>
      </c>
      <c r="C21" s="59">
        <f>+LOGISTICA!C12</f>
        <v>7</v>
      </c>
      <c r="D21" s="59">
        <f t="shared" ref="D21:D25" si="21">D$20*C21</f>
        <v>7.0000000000000007E-2</v>
      </c>
      <c r="E21" s="59">
        <f>D21+C21</f>
        <v>7.07</v>
      </c>
      <c r="F21" s="59">
        <f t="shared" ref="F21:F25" si="22">F$20*E21</f>
        <v>7.0699999999999999E-2</v>
      </c>
      <c r="G21" s="59">
        <f>F21+E21</f>
        <v>7.1407000000000007</v>
      </c>
      <c r="H21" s="59">
        <f t="shared" ref="H21:H25" si="23">H$20*G21</f>
        <v>7.1407000000000012E-2</v>
      </c>
      <c r="I21" s="60">
        <f>H21+G21</f>
        <v>7.2121070000000005</v>
      </c>
    </row>
    <row r="22" spans="1:9" x14ac:dyDescent="0.2">
      <c r="A22" s="117" t="s">
        <v>80</v>
      </c>
      <c r="B22" s="106" t="s">
        <v>44</v>
      </c>
      <c r="C22" s="107">
        <f>LOGISTICA!C12</f>
        <v>7</v>
      </c>
      <c r="D22" s="107">
        <f>D$20*C22</f>
        <v>7.0000000000000007E-2</v>
      </c>
      <c r="E22" s="107">
        <f>D22+C22</f>
        <v>7.07</v>
      </c>
      <c r="F22" s="107">
        <f>F$20*E22</f>
        <v>7.0699999999999999E-2</v>
      </c>
      <c r="G22" s="107">
        <f>F22+E22</f>
        <v>7.1407000000000007</v>
      </c>
      <c r="H22" s="107">
        <f>H$20*G22</f>
        <v>7.1407000000000012E-2</v>
      </c>
      <c r="I22" s="108">
        <f>H22+G22</f>
        <v>7.2121070000000005</v>
      </c>
    </row>
    <row r="23" spans="1:9" x14ac:dyDescent="0.2">
      <c r="A23" s="118" t="s">
        <v>54</v>
      </c>
      <c r="B23" s="93" t="s">
        <v>44</v>
      </c>
      <c r="C23" s="94">
        <f>+LOGISTICA!C20</f>
        <v>7</v>
      </c>
      <c r="D23" s="94">
        <f t="shared" si="21"/>
        <v>7.0000000000000007E-2</v>
      </c>
      <c r="E23" s="94">
        <f t="shared" ref="E23:E25" si="24">D23+C23</f>
        <v>7.07</v>
      </c>
      <c r="F23" s="94">
        <f t="shared" si="22"/>
        <v>7.0699999999999999E-2</v>
      </c>
      <c r="G23" s="94">
        <f t="shared" ref="G23:G25" si="25">F23+E23</f>
        <v>7.1407000000000007</v>
      </c>
      <c r="H23" s="94">
        <f t="shared" si="23"/>
        <v>7.1407000000000012E-2</v>
      </c>
      <c r="I23" s="96">
        <f t="shared" ref="I23:I25" si="26">H23+G23</f>
        <v>7.2121070000000005</v>
      </c>
    </row>
    <row r="24" spans="1:9" x14ac:dyDescent="0.2">
      <c r="A24" s="152" t="s">
        <v>87</v>
      </c>
      <c r="B24" s="106" t="s">
        <v>44</v>
      </c>
      <c r="C24" s="107">
        <f>LOGISTICA!C20</f>
        <v>7</v>
      </c>
      <c r="D24" s="107">
        <f>D$20*C24</f>
        <v>7.0000000000000007E-2</v>
      </c>
      <c r="E24" s="107">
        <f>D24+C24</f>
        <v>7.07</v>
      </c>
      <c r="F24" s="107">
        <f>F$20*E24</f>
        <v>7.0699999999999999E-2</v>
      </c>
      <c r="G24" s="107">
        <f>F24+E24</f>
        <v>7.1407000000000007</v>
      </c>
      <c r="H24" s="107">
        <f>H$20*G24</f>
        <v>7.1407000000000012E-2</v>
      </c>
      <c r="I24" s="108">
        <f>H24+G24</f>
        <v>7.2121070000000005</v>
      </c>
    </row>
    <row r="25" spans="1:9" ht="13.5" thickBot="1" x14ac:dyDescent="0.25">
      <c r="A25" s="120" t="s">
        <v>72</v>
      </c>
      <c r="B25" s="97" t="s">
        <v>44</v>
      </c>
      <c r="C25" s="121">
        <f>+LOGISTICA!C29</f>
        <v>8</v>
      </c>
      <c r="D25" s="121">
        <f t="shared" si="21"/>
        <v>0.08</v>
      </c>
      <c r="E25" s="121">
        <f t="shared" si="24"/>
        <v>8.08</v>
      </c>
      <c r="F25" s="121">
        <f t="shared" si="22"/>
        <v>8.0799999999999997E-2</v>
      </c>
      <c r="G25" s="121">
        <f t="shared" si="25"/>
        <v>8.1608000000000001</v>
      </c>
      <c r="H25" s="121">
        <f t="shared" si="23"/>
        <v>8.1608E-2</v>
      </c>
      <c r="I25" s="122">
        <f t="shared" si="26"/>
        <v>8.2424079999999993</v>
      </c>
    </row>
    <row r="27" spans="1:9" x14ac:dyDescent="0.2">
      <c r="E27" s="23"/>
      <c r="F27" s="21"/>
      <c r="G27" s="23"/>
      <c r="H27" s="21"/>
    </row>
    <row r="28" spans="1:9" x14ac:dyDescent="0.2">
      <c r="E28" s="23"/>
      <c r="F28" s="22"/>
      <c r="G28" s="23"/>
      <c r="H28" s="22"/>
    </row>
    <row r="29" spans="1:9" x14ac:dyDescent="0.2">
      <c r="E29" s="23"/>
      <c r="F29" s="22"/>
      <c r="G29" s="23"/>
      <c r="H29" s="22"/>
    </row>
    <row r="30" spans="1:9" x14ac:dyDescent="0.2">
      <c r="E30" s="23"/>
      <c r="F30" s="22"/>
      <c r="G30" s="23"/>
      <c r="H30" s="22"/>
    </row>
    <row r="31" spans="1:9" x14ac:dyDescent="0.2">
      <c r="E31" s="23"/>
      <c r="F31" s="22"/>
      <c r="G31" s="23"/>
      <c r="H31" s="22"/>
    </row>
    <row r="32" spans="1:9" x14ac:dyDescent="0.2">
      <c r="E32" s="23"/>
      <c r="F32" s="22"/>
      <c r="G32" s="23"/>
      <c r="H32" s="22"/>
    </row>
    <row r="33" spans="5:8" x14ac:dyDescent="0.2">
      <c r="E33" s="23"/>
      <c r="F33" s="22"/>
      <c r="G33" s="23"/>
      <c r="H33" s="22"/>
    </row>
    <row r="34" spans="5:8" x14ac:dyDescent="0.2">
      <c r="E34" s="23"/>
      <c r="F34" s="22"/>
      <c r="G34" s="23"/>
      <c r="H34" s="22"/>
    </row>
    <row r="35" spans="5:8" x14ac:dyDescent="0.2">
      <c r="E35" s="23"/>
      <c r="F35" s="22"/>
      <c r="G35" s="23"/>
      <c r="H35" s="22"/>
    </row>
    <row r="36" spans="5:8" x14ac:dyDescent="0.2">
      <c r="E36" s="23"/>
      <c r="F36" s="22"/>
      <c r="G36" s="23"/>
      <c r="H36" s="22"/>
    </row>
    <row r="37" spans="5:8" x14ac:dyDescent="0.2">
      <c r="E37" s="23"/>
      <c r="F37" s="22"/>
      <c r="G37" s="23"/>
      <c r="H37" s="22"/>
    </row>
  </sheetData>
  <mergeCells count="15">
    <mergeCell ref="E3:E4"/>
    <mergeCell ref="G3:G4"/>
    <mergeCell ref="B3:B4"/>
    <mergeCell ref="E19:E20"/>
    <mergeCell ref="G19:G20"/>
    <mergeCell ref="B11:B12"/>
    <mergeCell ref="C11:C12"/>
    <mergeCell ref="E11:E12"/>
    <mergeCell ref="G11:G12"/>
    <mergeCell ref="B19:B20"/>
    <mergeCell ref="A3:A4"/>
    <mergeCell ref="A11:A12"/>
    <mergeCell ref="A19:A20"/>
    <mergeCell ref="C3:C4"/>
    <mergeCell ref="C19:C20"/>
  </mergeCells>
  <phoneticPr fontId="13" type="noConversion"/>
  <pageMargins left="0.74803149606299213" right="0.74803149606299213" top="0.98425196850393704" bottom="0.98425196850393704" header="0" footer="0"/>
  <pageSetup scale="76" orientation="landscape" r:id="rId1"/>
  <headerFooter alignWithMargins="0"/>
  <ignoredErrors>
    <ignoredError sqref="F5:H5 E13:H13 E21:I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19"/>
  <sheetViews>
    <sheetView tabSelected="1" workbookViewId="0">
      <selection activeCell="B25" sqref="B25"/>
    </sheetView>
  </sheetViews>
  <sheetFormatPr baseColWidth="10" defaultRowHeight="12.75" x14ac:dyDescent="0.2"/>
  <cols>
    <col min="1" max="1" width="27" customWidth="1"/>
    <col min="2" max="2" width="41.5703125" customWidth="1"/>
  </cols>
  <sheetData>
    <row r="2" spans="1:4" ht="13.5" thickBot="1" x14ac:dyDescent="0.25"/>
    <row r="3" spans="1:4" x14ac:dyDescent="0.2">
      <c r="A3" s="187" t="s">
        <v>43</v>
      </c>
      <c r="B3" s="189" t="s">
        <v>39</v>
      </c>
      <c r="C3" s="187" t="s">
        <v>52</v>
      </c>
      <c r="D3" s="191" t="s">
        <v>71</v>
      </c>
    </row>
    <row r="4" spans="1:4" ht="13.5" thickBot="1" x14ac:dyDescent="0.25">
      <c r="A4" s="188"/>
      <c r="B4" s="190"/>
      <c r="C4" s="188"/>
      <c r="D4" s="192"/>
    </row>
    <row r="5" spans="1:4" x14ac:dyDescent="0.2">
      <c r="A5" s="100" t="s">
        <v>64</v>
      </c>
      <c r="B5" s="101" t="s">
        <v>73</v>
      </c>
      <c r="C5" s="101" t="s">
        <v>53</v>
      </c>
      <c r="D5" s="102">
        <f>+'ADM Y UTILIDADES'!I5+'ADM Y UTILIDADES'!I13+'ADM Y UTILIDADES'!I21</f>
        <v>10.808716074166666</v>
      </c>
    </row>
    <row r="6" spans="1:4" x14ac:dyDescent="0.2">
      <c r="A6" s="109" t="s">
        <v>80</v>
      </c>
      <c r="B6" s="110" t="s">
        <v>86</v>
      </c>
      <c r="C6" s="110" t="s">
        <v>53</v>
      </c>
      <c r="D6" s="111">
        <f>+'ADM Y UTILIDADES'!I6+'ADM Y UTILIDADES'!I14+'ADM Y UTILIDADES'!I22</f>
        <v>10.883126701944445</v>
      </c>
    </row>
    <row r="7" spans="1:4" x14ac:dyDescent="0.2">
      <c r="A7" s="98" t="s">
        <v>54</v>
      </c>
      <c r="B7" s="99" t="s">
        <v>73</v>
      </c>
      <c r="C7" s="99" t="s">
        <v>53</v>
      </c>
      <c r="D7" s="103">
        <f>+'ADM Y UTILIDADES'!I7+'ADM Y UTILIDADES'!I15+'ADM Y UTILIDADES'!I23</f>
        <v>10.808716074166666</v>
      </c>
    </row>
    <row r="8" spans="1:4" x14ac:dyDescent="0.2">
      <c r="A8" s="155" t="s">
        <v>87</v>
      </c>
      <c r="B8" s="110" t="s">
        <v>86</v>
      </c>
      <c r="C8" s="110" t="s">
        <v>53</v>
      </c>
      <c r="D8" s="111">
        <f>+'ADM Y UTILIDADES'!I8+'ADM Y UTILIDADES'!I16+'ADM Y UTILIDADES'!I24</f>
        <v>10.883126701944445</v>
      </c>
    </row>
    <row r="9" spans="1:4" ht="13.5" thickBot="1" x14ac:dyDescent="0.25">
      <c r="A9" s="123" t="s">
        <v>72</v>
      </c>
      <c r="B9" s="124" t="s">
        <v>74</v>
      </c>
      <c r="C9" s="124" t="s">
        <v>53</v>
      </c>
      <c r="D9" s="125">
        <f>+'ADM Y UTILIDADES'!I9+'ADM Y UTILIDADES'!I17+'ADM Y UTILIDADES'!I25</f>
        <v>11.753158657499998</v>
      </c>
    </row>
    <row r="10" spans="1:4" x14ac:dyDescent="0.2">
      <c r="A10" s="100" t="s">
        <v>64</v>
      </c>
      <c r="B10" s="101" t="s">
        <v>73</v>
      </c>
      <c r="C10" s="101" t="s">
        <v>75</v>
      </c>
      <c r="D10" s="102">
        <f>+D5/30*7</f>
        <v>2.5220337506388888</v>
      </c>
    </row>
    <row r="11" spans="1:4" x14ac:dyDescent="0.2">
      <c r="A11" s="109" t="s">
        <v>80</v>
      </c>
      <c r="B11" s="110" t="s">
        <v>86</v>
      </c>
      <c r="C11" s="110" t="s">
        <v>75</v>
      </c>
      <c r="D11" s="111">
        <f>+D6/30*7</f>
        <v>2.5393962304537037</v>
      </c>
    </row>
    <row r="12" spans="1:4" x14ac:dyDescent="0.2">
      <c r="A12" s="98" t="s">
        <v>54</v>
      </c>
      <c r="B12" s="99" t="s">
        <v>73</v>
      </c>
      <c r="C12" s="99" t="s">
        <v>75</v>
      </c>
      <c r="D12" s="103">
        <f t="shared" ref="D12:D14" si="0">+D7/30*7</f>
        <v>2.5220337506388888</v>
      </c>
    </row>
    <row r="13" spans="1:4" x14ac:dyDescent="0.2">
      <c r="A13" s="155" t="s">
        <v>87</v>
      </c>
      <c r="B13" s="110" t="s">
        <v>86</v>
      </c>
      <c r="C13" s="110" t="s">
        <v>75</v>
      </c>
      <c r="D13" s="111">
        <f t="shared" si="0"/>
        <v>2.5393962304537037</v>
      </c>
    </row>
    <row r="14" spans="1:4" ht="13.5" thickBot="1" x14ac:dyDescent="0.25">
      <c r="A14" s="123" t="s">
        <v>72</v>
      </c>
      <c r="B14" s="124" t="s">
        <v>74</v>
      </c>
      <c r="C14" s="124" t="s">
        <v>75</v>
      </c>
      <c r="D14" s="125">
        <f t="shared" si="0"/>
        <v>2.7424036867499999</v>
      </c>
    </row>
    <row r="15" spans="1:4" x14ac:dyDescent="0.2">
      <c r="A15" s="100" t="s">
        <v>64</v>
      </c>
      <c r="B15" s="101" t="s">
        <v>73</v>
      </c>
      <c r="C15" s="101" t="s">
        <v>76</v>
      </c>
      <c r="D15" s="102">
        <f>+D5/30</f>
        <v>0.36029053580555553</v>
      </c>
    </row>
    <row r="16" spans="1:4" x14ac:dyDescent="0.2">
      <c r="A16" s="109" t="s">
        <v>80</v>
      </c>
      <c r="B16" s="110" t="s">
        <v>86</v>
      </c>
      <c r="C16" s="110" t="s">
        <v>76</v>
      </c>
      <c r="D16" s="111">
        <f>+D6/30</f>
        <v>0.36277089006481483</v>
      </c>
    </row>
    <row r="17" spans="1:4" x14ac:dyDescent="0.2">
      <c r="A17" s="98" t="s">
        <v>54</v>
      </c>
      <c r="B17" s="99" t="s">
        <v>73</v>
      </c>
      <c r="C17" s="99" t="s">
        <v>76</v>
      </c>
      <c r="D17" s="103">
        <f t="shared" ref="D17:D19" si="1">+D7/30</f>
        <v>0.36029053580555553</v>
      </c>
    </row>
    <row r="18" spans="1:4" x14ac:dyDescent="0.2">
      <c r="A18" s="155" t="s">
        <v>87</v>
      </c>
      <c r="B18" s="110" t="s">
        <v>86</v>
      </c>
      <c r="C18" s="110" t="s">
        <v>76</v>
      </c>
      <c r="D18" s="111">
        <f t="shared" si="1"/>
        <v>0.36277089006481483</v>
      </c>
    </row>
    <row r="19" spans="1:4" ht="13.5" thickBot="1" x14ac:dyDescent="0.25">
      <c r="A19" s="123" t="s">
        <v>72</v>
      </c>
      <c r="B19" s="124" t="s">
        <v>74</v>
      </c>
      <c r="C19" s="124" t="s">
        <v>76</v>
      </c>
      <c r="D19" s="125">
        <f t="shared" si="1"/>
        <v>0.39177195524999997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2013-04-03T19:27:24Z</cp:lastPrinted>
  <dcterms:created xsi:type="dcterms:W3CDTF">2006-10-21T16:32:25Z</dcterms:created>
  <dcterms:modified xsi:type="dcterms:W3CDTF">2017-01-03T21:07:09Z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